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DSWIBN6005\Ref_625$\Referatslaufwerk\EEG\8179 Anlagenregister\Auswertung, Ermittlung Degressionssätze\54 Degression PV Nov22 bis Jan24\"/>
    </mc:Choice>
  </mc:AlternateContent>
  <bookViews>
    <workbookView xWindow="105" yWindow="195" windowWidth="26685" windowHeight="13860"/>
  </bookViews>
  <sheets>
    <sheet name="Solar" sheetId="1" r:id="rId1"/>
    <sheet name="Beispiel" sheetId="2" r:id="rId2"/>
  </sheets>
  <definedNames>
    <definedName name="_xlnm.Print_Area" localSheetId="1">Beispiel!$C$12</definedName>
    <definedName name="_xlnm.Print_Area" localSheetId="0">Solar!$A$1:$N$189</definedName>
  </definedNames>
  <calcPr calcId="162913"/>
</workbook>
</file>

<file path=xl/calcChain.xml><?xml version="1.0" encoding="utf-8"?>
<calcChain xmlns="http://schemas.openxmlformats.org/spreadsheetml/2006/main">
  <c r="L67" i="1" l="1"/>
  <c r="M67" i="1"/>
  <c r="K67" i="1"/>
  <c r="O38" i="1"/>
  <c r="O39" i="1" s="1"/>
  <c r="N38" i="1"/>
  <c r="N39" i="1" s="1"/>
  <c r="M38" i="1"/>
  <c r="M39" i="1" s="1"/>
  <c r="M74" i="1" s="1"/>
  <c r="L38" i="1"/>
  <c r="L39" i="1" s="1"/>
  <c r="L74" i="1" s="1"/>
  <c r="K38" i="1"/>
  <c r="K39" i="1" s="1"/>
  <c r="K74" i="1" s="1"/>
  <c r="O31" i="1"/>
  <c r="O32" i="1" s="1"/>
  <c r="N31" i="1"/>
  <c r="N32" i="1" s="1"/>
  <c r="M31" i="1"/>
  <c r="M32" i="1" s="1"/>
  <c r="M71" i="1" s="1"/>
  <c r="L31" i="1"/>
  <c r="L32" i="1" s="1"/>
  <c r="L71" i="1" s="1"/>
  <c r="K31" i="1"/>
  <c r="K32" i="1" s="1"/>
  <c r="K71" i="1" s="1"/>
  <c r="O27" i="1"/>
  <c r="O28" i="1" s="1"/>
  <c r="N27" i="1"/>
  <c r="N28" i="1" s="1"/>
  <c r="M27" i="1"/>
  <c r="M28" i="1" s="1"/>
  <c r="M68" i="1" s="1"/>
  <c r="L27" i="1"/>
  <c r="L28" i="1" s="1"/>
  <c r="L68" i="1" s="1"/>
  <c r="K27" i="1"/>
  <c r="K28" i="1" s="1"/>
  <c r="K68" i="1" s="1"/>
  <c r="K73" i="1" l="1"/>
  <c r="M73" i="1"/>
  <c r="L70" i="1"/>
  <c r="M70" i="1"/>
  <c r="L73" i="1"/>
  <c r="K70" i="1"/>
  <c r="P14" i="1"/>
  <c r="P15" i="1" s="1"/>
  <c r="P16" i="1" s="1"/>
  <c r="N53" i="1"/>
  <c r="P18" i="1" l="1"/>
  <c r="P10" i="1"/>
  <c r="P11" i="1" s="1"/>
  <c r="P12" i="1" l="1"/>
  <c r="N56" i="1" s="1"/>
  <c r="N55" i="1"/>
  <c r="P22" i="1"/>
  <c r="P26" i="1" s="1"/>
  <c r="L53" i="1"/>
  <c r="M53" i="1"/>
  <c r="K53" i="1"/>
  <c r="O23" i="1"/>
  <c r="O24" i="1" s="1"/>
  <c r="O19" i="1"/>
  <c r="O20" i="1" s="1"/>
  <c r="O15" i="1"/>
  <c r="O16" i="1" s="1"/>
  <c r="O11" i="1"/>
  <c r="O12" i="1" s="1"/>
  <c r="N11" i="1"/>
  <c r="N12" i="1" s="1"/>
  <c r="M11" i="1"/>
  <c r="M12" i="1" s="1"/>
  <c r="M56" i="1" s="1"/>
  <c r="L11" i="1"/>
  <c r="L12" i="1" s="1"/>
  <c r="L56" i="1" s="1"/>
  <c r="K11" i="1"/>
  <c r="K12" i="1" s="1"/>
  <c r="K56" i="1" s="1"/>
  <c r="N23" i="1"/>
  <c r="N24" i="1" s="1"/>
  <c r="N19" i="1"/>
  <c r="N20" i="1" s="1"/>
  <c r="N15" i="1"/>
  <c r="N16" i="1" s="1"/>
  <c r="L23" i="1"/>
  <c r="L24" i="1" s="1"/>
  <c r="L65" i="1" s="1"/>
  <c r="K23" i="1"/>
  <c r="K24" i="1" s="1"/>
  <c r="K65" i="1" s="1"/>
  <c r="L19" i="1"/>
  <c r="L20" i="1" s="1"/>
  <c r="L62" i="1" s="1"/>
  <c r="K19" i="1"/>
  <c r="K20" i="1" s="1"/>
  <c r="K62" i="1" s="1"/>
  <c r="L15" i="1"/>
  <c r="L16" i="1" s="1"/>
  <c r="L59" i="1" s="1"/>
  <c r="K15" i="1"/>
  <c r="K58" i="1" s="1"/>
  <c r="N9" i="1"/>
  <c r="M9" i="1"/>
  <c r="P27" i="1" l="1"/>
  <c r="N67" i="1" s="1"/>
  <c r="P30" i="1"/>
  <c r="L61" i="1"/>
  <c r="L55" i="1"/>
  <c r="K61" i="1"/>
  <c r="M55" i="1"/>
  <c r="L64" i="1"/>
  <c r="L58" i="1"/>
  <c r="K55" i="1"/>
  <c r="K64" i="1"/>
  <c r="K16" i="1"/>
  <c r="K59" i="1" s="1"/>
  <c r="M15" i="1"/>
  <c r="M58" i="1" s="1"/>
  <c r="M19" i="1"/>
  <c r="M23" i="1"/>
  <c r="P31" i="1" l="1"/>
  <c r="P28" i="1"/>
  <c r="N68" i="1" s="1"/>
  <c r="M24" i="1"/>
  <c r="M65" i="1" s="1"/>
  <c r="M64" i="1"/>
  <c r="M20" i="1"/>
  <c r="M62" i="1" s="1"/>
  <c r="M61" i="1"/>
  <c r="M16" i="1"/>
  <c r="M59" i="1" s="1"/>
  <c r="P32" i="1" l="1"/>
  <c r="N71" i="1" s="1"/>
  <c r="N70" i="1"/>
  <c r="P38" i="1"/>
  <c r="C26" i="2"/>
  <c r="P39" i="1" l="1"/>
  <c r="N74" i="1" s="1"/>
  <c r="N73" i="1"/>
  <c r="C21" i="2"/>
  <c r="C11" i="1" l="1"/>
  <c r="C11" i="2" l="1"/>
  <c r="D19" i="1" l="1"/>
  <c r="C16" i="2" l="1"/>
  <c r="M90" i="1" l="1"/>
  <c r="M88" i="1"/>
  <c r="M93" i="1" l="1"/>
  <c r="M91" i="1"/>
  <c r="M96" i="1" l="1"/>
  <c r="M94" i="1"/>
  <c r="M97" i="1" l="1"/>
  <c r="M99" i="1"/>
  <c r="O9" i="1"/>
  <c r="M100" i="1" l="1"/>
  <c r="M102" i="1"/>
  <c r="P9" i="1"/>
  <c r="K90" i="1"/>
  <c r="K88" i="1"/>
  <c r="M103" i="1" l="1"/>
  <c r="M109" i="1"/>
  <c r="M110" i="1" s="1"/>
  <c r="K93" i="1"/>
  <c r="K91" i="1"/>
  <c r="N58" i="1"/>
  <c r="N59" i="1" l="1"/>
  <c r="P19" i="1"/>
  <c r="N61" i="1" s="1"/>
  <c r="P23" i="1"/>
  <c r="N64" i="1" s="1"/>
  <c r="K96" i="1"/>
  <c r="K99" i="1" s="1"/>
  <c r="K102" i="1" s="1"/>
  <c r="K109" i="1" s="1"/>
  <c r="K94" i="1"/>
  <c r="K97" i="1" l="1"/>
  <c r="P24" i="1"/>
  <c r="N65" i="1" s="1"/>
  <c r="P20" i="1"/>
  <c r="N62" i="1" s="1"/>
  <c r="L88" i="1"/>
  <c r="L90" i="1"/>
  <c r="K9" i="1"/>
  <c r="K100" i="1" l="1"/>
  <c r="L91" i="1"/>
  <c r="L93" i="1"/>
  <c r="K103" i="1" l="1"/>
  <c r="K110" i="1"/>
  <c r="L94" i="1"/>
  <c r="L96" i="1"/>
  <c r="L9" i="1"/>
  <c r="L97" i="1" l="1"/>
  <c r="L99" i="1"/>
  <c r="L100" i="1" l="1"/>
  <c r="L102" i="1"/>
  <c r="L103" i="1" l="1"/>
  <c r="L109" i="1"/>
  <c r="L110" i="1" s="1"/>
</calcChain>
</file>

<file path=xl/sharedStrings.xml><?xml version="1.0" encoding="utf-8"?>
<sst xmlns="http://schemas.openxmlformats.org/spreadsheetml/2006/main" count="171" uniqueCount="93">
  <si>
    <t>Inbetriebnahme</t>
  </si>
  <si>
    <t>bis 40 kWp</t>
  </si>
  <si>
    <t>bis 10 kWp</t>
  </si>
  <si>
    <t>bis 750 kWp</t>
  </si>
  <si>
    <t>Monat</t>
  </si>
  <si>
    <t>Summe</t>
  </si>
  <si>
    <t>Rundung</t>
  </si>
  <si>
    <t xml:space="preserve">Eine PV-Anlage auf einem Wohngebäude nach § 48 Abs. 2 EEG hat drei anzulegende Werte, die stufenweise angewendet werden. </t>
  </si>
  <si>
    <t>=</t>
  </si>
  <si>
    <t>Ct / kWh</t>
  </si>
  <si>
    <t>Die ersten 10 kWp einer Anlage werden höher vergütet als die nächsten 30 kWp; und diese wiederum höher als die dritte Leistungsklasse.</t>
  </si>
  <si>
    <r>
      <t xml:space="preserve">Daraus ergibt sich für eine 100 kWp Anlage folgender Zahlungsanspruch </t>
    </r>
    <r>
      <rPr>
        <b/>
        <sz val="11"/>
        <rFont val="Calibri"/>
        <family val="2"/>
        <scheme val="minor"/>
      </rPr>
      <t>für die Direktvermarktung</t>
    </r>
    <r>
      <rPr>
        <sz val="11"/>
        <rFont val="Calibri"/>
        <family val="2"/>
        <scheme val="minor"/>
      </rPr>
      <t xml:space="preserve"> (Marktprämie nach § 20 EEG):</t>
    </r>
  </si>
  <si>
    <r>
      <t>AW</t>
    </r>
    <r>
      <rPr>
        <vertAlign val="subscript"/>
        <sz val="11"/>
        <rFont val="Calibri"/>
        <family val="2"/>
        <scheme val="minor"/>
      </rPr>
      <t>MP</t>
    </r>
    <r>
      <rPr>
        <sz val="11"/>
        <rFont val="Calibri"/>
        <family val="2"/>
        <scheme val="minor"/>
      </rPr>
      <t xml:space="preserve"> =</t>
    </r>
  </si>
  <si>
    <r>
      <t xml:space="preserve">Falls die 100 kWp PV-Anlage eine </t>
    </r>
    <r>
      <rPr>
        <b/>
        <sz val="11"/>
        <rFont val="Calibri"/>
        <family val="2"/>
        <scheme val="minor"/>
      </rPr>
      <t>feste Einspeisevergütung</t>
    </r>
    <r>
      <rPr>
        <sz val="11"/>
        <rFont val="Calibri"/>
        <family val="2"/>
        <scheme val="minor"/>
      </rPr>
      <t xml:space="preserve"> (nach § 21 Absatz 1 und 2 EEG) erhält, sind gemäß § 53 EEG von den anzulegenden Werten 0,4 Ct abzuziehen:</t>
    </r>
  </si>
  <si>
    <r>
      <t>AW</t>
    </r>
    <r>
      <rPr>
        <vertAlign val="subscript"/>
        <sz val="11"/>
        <rFont val="Calibri"/>
        <family val="2"/>
        <scheme val="minor"/>
      </rPr>
      <t>EV</t>
    </r>
    <r>
      <rPr>
        <sz val="11"/>
        <rFont val="Calibri"/>
        <family val="2"/>
        <scheme val="minor"/>
      </rPr>
      <t xml:space="preserve"> =</t>
    </r>
  </si>
  <si>
    <t>Anzulegende Werte für Solaranlagen in Cent/kWh</t>
  </si>
  <si>
    <t>Anzulegende Werte für den Mieterstromzuschlag in Cent/kWh</t>
  </si>
  <si>
    <t>bis 10 kW</t>
  </si>
  <si>
    <t>bis 40 kW</t>
  </si>
  <si>
    <t>bis 750 kW</t>
  </si>
  <si>
    <t>Anzulegende Werte in Cent/kWh - Marktprämienmodell:</t>
  </si>
  <si>
    <t>Bestimmung der anzulegenden Werte für Solaranlagen</t>
  </si>
  <si>
    <t xml:space="preserve">Zubau Bezugszeitraum * 4 = </t>
  </si>
  <si>
    <t>kW</t>
  </si>
  <si>
    <t>Wohngebäude, Lärmschutzwände und 
Gebäude (§ 48 Abs. 2 EEG)</t>
  </si>
  <si>
    <t>I. Brutto-Zubau von Solaranlagen, deren anzulegender Wert gesetzlich bestimmt worden ist:</t>
  </si>
  <si>
    <t>bis 100 kW</t>
  </si>
  <si>
    <t>https://www.bundesnetzagentur.de/DE/Fachthemen/ElektrizitaetundGas/ErneuerbareEnergien/ZahlenDatenInformationen/EEG_Registerdaten/start.html#doc732052bodyText1</t>
  </si>
  <si>
    <t>ab 01.08.2022</t>
  </si>
  <si>
    <t>ab 01.09.2022</t>
  </si>
  <si>
    <t>ab 01.10.2022</t>
  </si>
  <si>
    <r>
      <rPr>
        <sz val="11"/>
        <color theme="7" tint="-0.249977111117893"/>
        <rFont val="Calibri"/>
        <family val="2"/>
        <scheme val="minor"/>
      </rPr>
      <t>10 / 100 * 8,6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>30 / 100 * 7,5</t>
    </r>
    <r>
      <rPr>
        <sz val="11"/>
        <rFont val="Calibri"/>
        <family val="2"/>
        <scheme val="minor"/>
      </rPr>
      <t xml:space="preserve"> + </t>
    </r>
    <r>
      <rPr>
        <sz val="11"/>
        <color theme="9" tint="-0.249977111117893"/>
        <rFont val="Calibri"/>
        <family val="2"/>
        <scheme val="minor"/>
      </rPr>
      <t>60 / 100 * 6,2</t>
    </r>
  </si>
  <si>
    <r>
      <rPr>
        <sz val="11"/>
        <color theme="7" tint="-0.249977111117893"/>
        <rFont val="Calibri"/>
        <family val="2"/>
        <scheme val="minor"/>
      </rPr>
      <t>10 / 100 * (8,6 - 0,4)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(7,5 - 0,4)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(6,2 - 0,4)</t>
    </r>
  </si>
  <si>
    <r>
      <rPr>
        <sz val="11"/>
        <color theme="7" tint="-0.249977111117893"/>
        <rFont val="Calibri"/>
        <family val="2"/>
        <scheme val="minor"/>
      </rPr>
      <t>10 / 100 * (8,6 - 0,4 + 4,8)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(7,5 - 0,4 + 3,8)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(6,2 - 0,4 + 5,1)</t>
    </r>
  </si>
  <si>
    <r>
      <t>ab 01.07.2022</t>
    </r>
    <r>
      <rPr>
        <vertAlign val="superscript"/>
        <sz val="11"/>
        <rFont val="Arial"/>
        <family val="2"/>
      </rPr>
      <t xml:space="preserve"> 1</t>
    </r>
  </si>
  <si>
    <r>
      <t>Degression</t>
    </r>
    <r>
      <rPr>
        <vertAlign val="superscript"/>
        <sz val="11"/>
        <rFont val="Arial"/>
        <family val="2"/>
      </rPr>
      <t xml:space="preserve"> 2</t>
    </r>
  </si>
  <si>
    <r>
      <t xml:space="preserve">Falls die 100 kWp PV-Anlage in der </t>
    </r>
    <r>
      <rPr>
        <b/>
        <sz val="11"/>
        <rFont val="Calibri"/>
        <family val="2"/>
        <scheme val="minor"/>
      </rPr>
      <t>festen Einspeisevergütung</t>
    </r>
    <r>
      <rPr>
        <sz val="11"/>
        <rFont val="Calibri"/>
        <family val="2"/>
        <scheme val="minor"/>
      </rPr>
      <t xml:space="preserve"> (nach § 21 Absatz 1 und 2 EEG) und in der </t>
    </r>
    <r>
      <rPr>
        <b/>
        <sz val="11"/>
        <rFont val="Calibri"/>
        <family val="2"/>
        <scheme val="minor"/>
      </rPr>
      <t>Volleinspeisung</t>
    </r>
    <r>
      <rPr>
        <sz val="11"/>
        <rFont val="Calibri"/>
        <family val="2"/>
        <scheme val="minor"/>
      </rPr>
      <t xml:space="preserve"> (§ 100 Abs. 14 S. 2 EEG) betrieben wird, erhöht sich der Zahlungsanspruch:</t>
    </r>
  </si>
  <si>
    <r>
      <t xml:space="preserve">Falls die 100 kWp PV-Anlage in der </t>
    </r>
    <r>
      <rPr>
        <b/>
        <sz val="11"/>
        <rFont val="Calibri"/>
        <family val="2"/>
        <scheme val="minor"/>
      </rPr>
      <t>Direktvermarktung</t>
    </r>
    <r>
      <rPr>
        <sz val="11"/>
        <rFont val="Calibri"/>
        <family val="2"/>
        <scheme val="minor"/>
      </rPr>
      <t xml:space="preserve"> (Marktprämie nach § 20 EEG) und in der </t>
    </r>
    <r>
      <rPr>
        <b/>
        <sz val="11"/>
        <rFont val="Calibri"/>
        <family val="2"/>
        <scheme val="minor"/>
      </rPr>
      <t>Volleinspeisung</t>
    </r>
    <r>
      <rPr>
        <sz val="11"/>
        <rFont val="Calibri"/>
        <family val="2"/>
        <scheme val="minor"/>
      </rPr>
      <t xml:space="preserve"> (§ 100 Abs. 14 S. 2 EEG) betrieben wird, ergibt sich folgender Zahlungsanspruch:</t>
    </r>
  </si>
  <si>
    <r>
      <rPr>
        <sz val="11"/>
        <color theme="7" tint="-0.249977111117893"/>
        <rFont val="Calibri"/>
        <family val="2"/>
        <scheme val="minor"/>
      </rPr>
      <t>10 / 100 * (8,6 + 4,8)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(7,5 + 3,8)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(6,2 + 5,1)</t>
    </r>
  </si>
  <si>
    <r>
      <t>AW</t>
    </r>
    <r>
      <rPr>
        <vertAlign val="subscript"/>
        <sz val="11"/>
        <rFont val="Calibri"/>
        <family val="2"/>
        <scheme val="minor"/>
      </rPr>
      <t>EV-V</t>
    </r>
    <r>
      <rPr>
        <sz val="11"/>
        <rFont val="Calibri"/>
        <family val="2"/>
        <scheme val="minor"/>
      </rPr>
      <t xml:space="preserve"> =</t>
    </r>
  </si>
  <si>
    <r>
      <t>AW</t>
    </r>
    <r>
      <rPr>
        <vertAlign val="subscript"/>
        <sz val="11"/>
        <rFont val="Calibri"/>
        <family val="2"/>
        <scheme val="minor"/>
      </rPr>
      <t>MP-V</t>
    </r>
    <r>
      <rPr>
        <sz val="11"/>
        <rFont val="Calibri"/>
        <family val="2"/>
        <scheme val="minor"/>
      </rPr>
      <t xml:space="preserve"> =</t>
    </r>
  </si>
  <si>
    <t>Teileinspeisung (gerundet)</t>
  </si>
  <si>
    <t>bis 300 kW</t>
  </si>
  <si>
    <t>Vergütungssätze in Cent/kWh - Feste Einspeisevergütung:</t>
  </si>
  <si>
    <t>Sonstige Anlagen
(§ 48 Abs. 1 EEG)</t>
  </si>
  <si>
    <r>
      <t>keine</t>
    </r>
    <r>
      <rPr>
        <vertAlign val="superscript"/>
        <sz val="11"/>
        <rFont val="Arial"/>
        <family val="2"/>
      </rPr>
      <t xml:space="preserve"> 3</t>
    </r>
  </si>
  <si>
    <t>ab 01.11.2022</t>
  </si>
  <si>
    <t>ab 01.12.2022</t>
  </si>
  <si>
    <t>für die Kalendermonate November 2022 bis Januar 2024</t>
  </si>
  <si>
    <t>Juli 2022</t>
  </si>
  <si>
    <t>August 2022</t>
  </si>
  <si>
    <t>September 2022</t>
  </si>
  <si>
    <t>Der Zubau im Bezugszeitraum der Degressionsberechnung liegt um mehr als 2.000 MW über dem Referenzwert von 2.500 MW.</t>
  </si>
  <si>
    <t>1. November 2022, 1. Dezember 2022 und 1. Januar 2023.</t>
  </si>
  <si>
    <t>Gemäß § 49 EEG 2023 wird die monatliche Absenkung der anzulegenden Werte bis Ende Januar 2024 ausgesetzt.</t>
  </si>
  <si>
    <t>2) Degressionsberechnung nach § 49 EEG 2021</t>
  </si>
  <si>
    <t>1) Bekanntgabe der anzulegenden Werte durch die Bundesnetzagentur am 30.04.2022 gemäß § 49 EEG 2021</t>
  </si>
  <si>
    <t>II. Brutto-Zubau im Bezugszeitraum nach § 49 Abs. 1 EEG 2021 wird auf ein Jahr hochgerechnet:</t>
  </si>
  <si>
    <r>
      <t>Die monatliche Absenkung nach § 49 Abs. 2 Nr. 2 EEG 2021 beträgt daher</t>
    </r>
    <r>
      <rPr>
        <b/>
        <sz val="11"/>
        <rFont val="Arial"/>
        <family val="2"/>
      </rPr>
      <t xml:space="preserve"> 1,8 </t>
    </r>
    <r>
      <rPr>
        <sz val="11"/>
        <rFont val="Arial"/>
        <family val="2"/>
      </rPr>
      <t>Prozent jeweils zum</t>
    </r>
  </si>
  <si>
    <r>
      <t>ab 01.01.2023 bis 31.01.2024</t>
    </r>
    <r>
      <rPr>
        <vertAlign val="superscript"/>
        <sz val="11"/>
        <rFont val="Arial"/>
        <family val="2"/>
      </rPr>
      <t xml:space="preserve"> 5</t>
    </r>
  </si>
  <si>
    <t>bis 1 MW</t>
  </si>
  <si>
    <t>Mieterstromzuschlag (§ 48a EEG 2021)</t>
  </si>
  <si>
    <t>Mieterstromzuschlag (§ 48a EEG 2023)</t>
  </si>
  <si>
    <t>bis 400 kW</t>
  </si>
  <si>
    <t>Wohngebäude, Lärmschutzwände und 
Gebäude (§ 48 Abs. 2 EEG 2021)</t>
  </si>
  <si>
    <t>Sonstige Anlagen
(§ 48 Abs. 1 EEG 2021)</t>
  </si>
  <si>
    <t>Sonstige Anlagen
(§ 48 Abs. 1 EEG 2023)</t>
  </si>
  <si>
    <t>5) Festlegung der anzulegenden Werte in der EEG-Novelle vom 28.07.2022 (§ 48 EEG 2023)</t>
  </si>
  <si>
    <t>6) Erhöhung der anzulegenden Werte bei Volleinspeisung (§ 48 Abs. 2a EEG 2023)</t>
  </si>
  <si>
    <r>
      <t xml:space="preserve">Volleinspeisung (gerundet) </t>
    </r>
    <r>
      <rPr>
        <vertAlign val="superscript"/>
        <sz val="11"/>
        <rFont val="Arial"/>
        <family val="2"/>
      </rPr>
      <t>6</t>
    </r>
  </si>
  <si>
    <r>
      <t>Leistung (kW)</t>
    </r>
    <r>
      <rPr>
        <b/>
        <vertAlign val="superscript"/>
        <sz val="11"/>
        <rFont val="Arial"/>
        <family val="2"/>
      </rPr>
      <t xml:space="preserve"> *</t>
    </r>
  </si>
  <si>
    <t>*) Diese Werte werden gemäß § 19 MaStRV ermittelt und stellen den jeweils bei der Veröffentlichung der Meldungen im Marktstammdatenregister bekannten Datenstand zum 19.10.2022 dar, der unter dem folgenden Link zu finden ist:</t>
  </si>
  <si>
    <t>2) Festlegung der anzulegenden Werte in der EEG-Novelle vom 28.07.2022 (§100 Abs. 14 EEG 2021)</t>
  </si>
  <si>
    <r>
      <t xml:space="preserve">ab 30.07.2022 </t>
    </r>
    <r>
      <rPr>
        <vertAlign val="superscript"/>
        <sz val="11"/>
        <rFont val="Arial"/>
        <family val="2"/>
      </rPr>
      <t>2</t>
    </r>
  </si>
  <si>
    <t>3) Erhöhung der anzulegenden Werte bei Volleinspeisung (§ 100 Abs. 14 S. 2 EEG 2021)</t>
  </si>
  <si>
    <t>4) Degressionsberechnung nach § 49 EEG 2021</t>
  </si>
  <si>
    <r>
      <t xml:space="preserve">Volleinspeisung (gerundet) </t>
    </r>
    <r>
      <rPr>
        <vertAlign val="superscript"/>
        <sz val="11"/>
        <rFont val="Arial"/>
        <family val="2"/>
      </rPr>
      <t>3</t>
    </r>
  </si>
  <si>
    <r>
      <t>Degression</t>
    </r>
    <r>
      <rPr>
        <vertAlign val="superscript"/>
        <sz val="11"/>
        <rFont val="Arial"/>
        <family val="2"/>
      </rPr>
      <t xml:space="preserve"> 4</t>
    </r>
  </si>
  <si>
    <t>4) Degressionsberechnung nach § 49 EEG 2021 (anzulegender Wert siehe oben abzgl. 0,4 Cent/kWh nach § 53 Abs. 1 EEG 2021)</t>
  </si>
  <si>
    <t>1) Bekanntgabe der anzulegenden Werte durch die Bundesnetzagentur am 30.04.2022 gemäß § 49 EEG 2021 (abzgl. 0,4 Cent/kWh nach § 53 Abs. 1 EEG 2021)</t>
  </si>
  <si>
    <t>2) Festlegung der anzulegenden Werte in der EEG-Novelle vom 28.07.2022 (§100 Abs. 14 EEG 2021) abzgl. 0,4 Cent/kWh nach § 53 Abs. 1 EEG 2021</t>
  </si>
  <si>
    <t>Wohngebäude, Lärmschutzwände und 
Gebäude (§ 48 Abs. 2 und 2a EEG 2023)</t>
  </si>
  <si>
    <r>
      <t>ab 30.07.2022</t>
    </r>
    <r>
      <rPr>
        <vertAlign val="superscript"/>
        <sz val="11"/>
        <rFont val="Arial"/>
        <family val="2"/>
      </rPr>
      <t xml:space="preserve"> 2</t>
    </r>
  </si>
  <si>
    <r>
      <t>Volleinspeisung (gerundet)</t>
    </r>
    <r>
      <rPr>
        <vertAlign val="superscript"/>
        <sz val="11"/>
        <rFont val="Arial"/>
        <family val="2"/>
      </rPr>
      <t xml:space="preserve"> 3</t>
    </r>
  </si>
  <si>
    <r>
      <t>ab 01.08.2022</t>
    </r>
    <r>
      <rPr>
        <vertAlign val="superscript"/>
        <sz val="11"/>
        <rFont val="Arial"/>
        <family val="2"/>
      </rPr>
      <t xml:space="preserve"> 4</t>
    </r>
  </si>
  <si>
    <t>3) Erhöhung der anzulegenden Werte bei Volleinspeisung (§ 100 Abs. 14 S. 2 EEG 2021) abzgl. 0,4 Cent/kWh nach § 53 Abs. 1 EEG 2021</t>
  </si>
  <si>
    <t>5) Festlegung der anzulegenden Werte in der EEG-Novelle vom 28.07.2022 (§ 48 EEG 2023) abzgl. 0,4 Cent/kWh nach § 53 Abs. 1 EEG 2021</t>
  </si>
  <si>
    <r>
      <t>ab 01.09.2022</t>
    </r>
    <r>
      <rPr>
        <vertAlign val="superscript"/>
        <sz val="11"/>
        <rFont val="Arial"/>
        <family val="2"/>
      </rPr>
      <t xml:space="preserve"> 4</t>
    </r>
  </si>
  <si>
    <r>
      <t>ab 01.10.2022</t>
    </r>
    <r>
      <rPr>
        <vertAlign val="superscript"/>
        <sz val="11"/>
        <rFont val="Arial"/>
        <family val="2"/>
      </rPr>
      <t xml:space="preserve"> 4</t>
    </r>
  </si>
  <si>
    <r>
      <t>ab 01.11.2022</t>
    </r>
    <r>
      <rPr>
        <vertAlign val="superscript"/>
        <sz val="11"/>
        <rFont val="Arial"/>
        <family val="2"/>
      </rPr>
      <t xml:space="preserve"> 4</t>
    </r>
  </si>
  <si>
    <r>
      <t>ab 01.12.2022</t>
    </r>
    <r>
      <rPr>
        <vertAlign val="superscript"/>
        <sz val="11"/>
        <rFont val="Arial"/>
        <family val="2"/>
      </rPr>
      <t xml:space="preserve"> 4</t>
    </r>
  </si>
  <si>
    <t>3) Festlegung der anzulegenden Werte in der EEG-Novelle vom 28.07.2022 (§ 48 EEG 2023) abzgl. 0,4 Cent/kWh nach § 53 Abs. 1 EEG 2021</t>
  </si>
  <si>
    <r>
      <t xml:space="preserve">ab 01.01.2023 bis 31.01.2024 </t>
    </r>
    <r>
      <rPr>
        <vertAlign val="superscript"/>
        <sz val="11"/>
        <rFont val="Arial"/>
        <family val="2"/>
      </rPr>
      <t>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</si>
</sst>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\ _€_-;\-* #,##0.00\ _€_-;_-* &quot;-&quot;??\ _€_-;_-@_-"/>
    <numFmt numFmtId="165" formatCode="_-* #,##0\ _€_-;\-* #,##0\ _€_-;_-* &quot;-&quot;??\ _€_-;_-@_-"/>
    <numFmt numFmtId="166" formatCode="0.0%"/>
    <numFmt numFmtId="167" formatCode="#,##0.0"/>
    <numFmt numFmtId="168" formatCode="[$-407]mmmm\ yy;@"/>
    <numFmt numFmtId="169" formatCode="0.0000"/>
  </numFmts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u/>
      <sz val="12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vertAlign val="superscript"/>
      <sz val="11"/>
      <name val="Arial"/>
      <family val="2"/>
    </font>
    <font>
      <b/>
      <u/>
      <sz val="11"/>
      <name val="Arial"/>
      <family val="2"/>
    </font>
    <font>
      <i/>
      <sz val="9"/>
      <name val="Arial"/>
      <family val="2"/>
    </font>
    <font>
      <b/>
      <sz val="11"/>
      <color rgb="FF3F3F3F"/>
      <name val="Calibri"/>
      <family val="2"/>
      <scheme val="minor"/>
    </font>
    <font>
      <i/>
      <u/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1">
    <xf numFmtId="0" fontId="0" fillId="0" borderId="0"/>
    <xf numFmtId="164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6" fillId="0" borderId="0"/>
    <xf numFmtId="0" fontId="7" fillId="0" borderId="0" applyNumberFormat="0" applyFill="0" applyBorder="0" applyAlignment="0" applyProtection="0"/>
    <xf numFmtId="0" fontId="20" fillId="6" borderId="14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1" fillId="0" borderId="0"/>
  </cellStyleXfs>
  <cellXfs count="105">
    <xf numFmtId="0" fontId="0" fillId="0" borderId="0" xfId="0"/>
    <xf numFmtId="0" fontId="0" fillId="0" borderId="0" xfId="0" applyFill="1"/>
    <xf numFmtId="0" fontId="9" fillId="0" borderId="1" xfId="0" applyFont="1" applyFill="1" applyBorder="1" applyAlignment="1">
      <alignment horizontal="center"/>
    </xf>
    <xf numFmtId="0" fontId="9" fillId="0" borderId="3" xfId="3" applyFont="1" applyFill="1" applyBorder="1"/>
    <xf numFmtId="0" fontId="9" fillId="0" borderId="1" xfId="3" applyFont="1" applyFill="1" applyBorder="1"/>
    <xf numFmtId="2" fontId="9" fillId="0" borderId="3" xfId="3" applyNumberFormat="1" applyFont="1" applyFill="1" applyBorder="1" applyAlignment="1">
      <alignment horizontal="right"/>
    </xf>
    <xf numFmtId="0" fontId="11" fillId="0" borderId="0" xfId="0" applyFont="1"/>
    <xf numFmtId="0" fontId="11" fillId="0" borderId="0" xfId="0" applyFont="1" applyAlignment="1">
      <alignment horizontal="right"/>
    </xf>
    <xf numFmtId="0" fontId="11" fillId="0" borderId="0" xfId="0" quotePrefix="1" applyFont="1" applyFill="1" applyBorder="1" applyAlignment="1">
      <alignment horizontal="right"/>
    </xf>
    <xf numFmtId="2" fontId="11" fillId="0" borderId="0" xfId="0" applyNumberFormat="1" applyFont="1"/>
    <xf numFmtId="0" fontId="12" fillId="2" borderId="1" xfId="0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/>
    </xf>
    <xf numFmtId="169" fontId="9" fillId="0" borderId="4" xfId="3" applyNumberFormat="1" applyFont="1" applyFill="1" applyBorder="1" applyAlignment="1">
      <alignment horizontal="right"/>
    </xf>
    <xf numFmtId="0" fontId="9" fillId="0" borderId="0" xfId="0" applyFont="1" applyFill="1"/>
    <xf numFmtId="0" fontId="5" fillId="0" borderId="1" xfId="0" applyFont="1" applyFill="1" applyBorder="1"/>
    <xf numFmtId="0" fontId="5" fillId="0" borderId="0" xfId="0" applyFont="1" applyFill="1" applyAlignment="1">
      <alignment horizontal="center"/>
    </xf>
    <xf numFmtId="167" fontId="9" fillId="0" borderId="0" xfId="0" applyNumberFormat="1" applyFont="1" applyFill="1"/>
    <xf numFmtId="49" fontId="5" fillId="0" borderId="1" xfId="0" applyNumberFormat="1" applyFont="1" applyFill="1" applyBorder="1"/>
    <xf numFmtId="49" fontId="5" fillId="0" borderId="0" xfId="0" applyNumberFormat="1" applyFont="1" applyFill="1" applyBorder="1" applyAlignment="1">
      <alignment vertical="top" wrapText="1"/>
    </xf>
    <xf numFmtId="0" fontId="9" fillId="0" borderId="4" xfId="3" applyFont="1" applyFill="1" applyBorder="1"/>
    <xf numFmtId="0" fontId="20" fillId="0" borderId="0" xfId="6" applyFill="1" applyBorder="1"/>
    <xf numFmtId="3" fontId="5" fillId="0" borderId="1" xfId="0" applyNumberFormat="1" applyFont="1" applyFill="1" applyBorder="1" applyAlignment="1">
      <alignment horizontal="right" indent="1"/>
    </xf>
    <xf numFmtId="165" fontId="5" fillId="0" borderId="0" xfId="1" applyNumberFormat="1" applyFont="1" applyFill="1"/>
    <xf numFmtId="0" fontId="9" fillId="0" borderId="0" xfId="0" applyFont="1" applyFill="1" applyBorder="1"/>
    <xf numFmtId="2" fontId="13" fillId="0" borderId="1" xfId="0" applyNumberFormat="1" applyFont="1" applyBorder="1"/>
    <xf numFmtId="2" fontId="14" fillId="0" borderId="1" xfId="0" applyNumberFormat="1" applyFont="1" applyBorder="1"/>
    <xf numFmtId="2" fontId="15" fillId="0" borderId="1" xfId="0" applyNumberFormat="1" applyFont="1" applyBorder="1"/>
    <xf numFmtId="0" fontId="2" fillId="0" borderId="0" xfId="0" applyFont="1"/>
    <xf numFmtId="2" fontId="9" fillId="0" borderId="4" xfId="3" applyNumberFormat="1" applyFont="1" applyFill="1" applyBorder="1" applyAlignment="1">
      <alignment horizontal="right"/>
    </xf>
    <xf numFmtId="2" fontId="9" fillId="0" borderId="3" xfId="3" applyNumberFormat="1" applyFont="1" applyFill="1" applyBorder="1" applyAlignment="1">
      <alignment horizontal="right" vertical="center"/>
    </xf>
    <xf numFmtId="2" fontId="9" fillId="0" borderId="4" xfId="3" applyNumberFormat="1" applyFont="1" applyFill="1" applyBorder="1" applyAlignment="1">
      <alignment vertical="center"/>
    </xf>
    <xf numFmtId="2" fontId="9" fillId="0" borderId="3" xfId="3" applyNumberFormat="1" applyFont="1" applyFill="1" applyBorder="1" applyAlignment="1">
      <alignment vertical="center"/>
    </xf>
    <xf numFmtId="0" fontId="9" fillId="0" borderId="2" xfId="3" applyFont="1" applyFill="1" applyBorder="1"/>
    <xf numFmtId="2" fontId="9" fillId="0" borderId="2" xfId="0" applyNumberFormat="1" applyFont="1" applyFill="1" applyBorder="1" applyAlignment="1">
      <alignment horizontal="center"/>
    </xf>
    <xf numFmtId="2" fontId="9" fillId="0" borderId="1" xfId="0" applyNumberFormat="1" applyFont="1" applyFill="1" applyBorder="1" applyAlignment="1">
      <alignment horizontal="right"/>
    </xf>
    <xf numFmtId="2" fontId="9" fillId="0" borderId="4" xfId="0" applyNumberFormat="1" applyFont="1" applyFill="1" applyBorder="1" applyAlignment="1">
      <alignment horizontal="right"/>
    </xf>
    <xf numFmtId="2" fontId="9" fillId="0" borderId="3" xfId="0" applyNumberFormat="1" applyFont="1" applyFill="1" applyBorder="1" applyAlignment="1">
      <alignment horizontal="right"/>
    </xf>
    <xf numFmtId="0" fontId="9" fillId="0" borderId="4" xfId="3" applyFont="1" applyFill="1" applyBorder="1" applyAlignment="1">
      <alignment horizontal="left" indent="1"/>
    </xf>
    <xf numFmtId="0" fontId="9" fillId="0" borderId="3" xfId="3" applyFont="1" applyFill="1" applyBorder="1" applyAlignment="1">
      <alignment horizontal="left" indent="1"/>
    </xf>
    <xf numFmtId="166" fontId="9" fillId="0" borderId="1" xfId="3" applyNumberFormat="1" applyFont="1" applyFill="1" applyBorder="1" applyAlignment="1"/>
    <xf numFmtId="0" fontId="19" fillId="0" borderId="0" xfId="0" applyFont="1" applyFill="1" applyBorder="1" applyAlignment="1"/>
    <xf numFmtId="168" fontId="9" fillId="0" borderId="1" xfId="0" applyNumberFormat="1" applyFont="1" applyFill="1" applyBorder="1" applyAlignment="1">
      <alignment horizontal="left"/>
    </xf>
    <xf numFmtId="3" fontId="9" fillId="0" borderId="1" xfId="0" applyNumberFormat="1" applyFont="1" applyFill="1" applyBorder="1" applyAlignment="1">
      <alignment horizontal="right" indent="1"/>
    </xf>
    <xf numFmtId="0" fontId="2" fillId="0" borderId="0" xfId="0" applyFont="1" applyFill="1"/>
    <xf numFmtId="165" fontId="2" fillId="0" borderId="0" xfId="0" applyNumberFormat="1" applyFont="1" applyFill="1"/>
    <xf numFmtId="0" fontId="5" fillId="0" borderId="1" xfId="0" applyFont="1" applyFill="1" applyBorder="1" applyAlignment="1">
      <alignment horizontal="center"/>
    </xf>
    <xf numFmtId="0" fontId="19" fillId="0" borderId="0" xfId="3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left"/>
    </xf>
    <xf numFmtId="2" fontId="9" fillId="0" borderId="0" xfId="3" applyNumberFormat="1" applyFont="1" applyFill="1" applyBorder="1" applyAlignment="1">
      <alignment horizontal="right"/>
    </xf>
    <xf numFmtId="0" fontId="9" fillId="0" borderId="6" xfId="3" applyFont="1" applyFill="1" applyBorder="1"/>
    <xf numFmtId="2" fontId="9" fillId="0" borderId="6" xfId="3" applyNumberFormat="1" applyFont="1" applyFill="1" applyBorder="1" applyAlignment="1">
      <alignment horizontal="right"/>
    </xf>
    <xf numFmtId="0" fontId="0" fillId="0" borderId="9" xfId="0" applyFill="1" applyBorder="1"/>
    <xf numFmtId="0" fontId="19" fillId="0" borderId="0" xfId="3" applyFont="1" applyFill="1" applyBorder="1" applyAlignment="1"/>
    <xf numFmtId="0" fontId="9" fillId="0" borderId="0" xfId="3" applyFont="1" applyFill="1" applyBorder="1" applyAlignment="1">
      <alignment horizontal="left" indent="1"/>
    </xf>
    <xf numFmtId="2" fontId="9" fillId="0" borderId="0" xfId="0" applyNumberFormat="1" applyFont="1" applyFill="1" applyBorder="1" applyAlignment="1">
      <alignment horizontal="right"/>
    </xf>
    <xf numFmtId="0" fontId="9" fillId="0" borderId="0" xfId="3" applyFont="1" applyFill="1" applyBorder="1"/>
    <xf numFmtId="0" fontId="19" fillId="0" borderId="0" xfId="3" applyFont="1" applyFill="1" applyBorder="1" applyAlignment="1">
      <alignment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left"/>
    </xf>
    <xf numFmtId="0" fontId="9" fillId="0" borderId="0" xfId="0" applyFont="1" applyFill="1" applyAlignment="1">
      <alignment horizontal="left" vertical="top" wrapText="1"/>
    </xf>
    <xf numFmtId="0" fontId="8" fillId="0" borderId="0" xfId="0" applyFont="1" applyFill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19" fillId="0" borderId="0" xfId="0" quotePrefix="1" applyFont="1" applyFill="1" applyAlignment="1">
      <alignment horizontal="left" vertical="top" wrapText="1"/>
    </xf>
    <xf numFmtId="0" fontId="21" fillId="0" borderId="0" xfId="5" applyFont="1" applyFill="1" applyAlignment="1">
      <alignment horizontal="left" vertical="top" wrapText="1"/>
    </xf>
    <xf numFmtId="49" fontId="18" fillId="0" borderId="0" xfId="0" applyNumberFormat="1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/>
    </xf>
    <xf numFmtId="0" fontId="9" fillId="0" borderId="0" xfId="0" applyFont="1" applyFill="1" applyAlignment="1">
      <alignment horizontal="left"/>
    </xf>
    <xf numFmtId="0" fontId="9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/>
    </xf>
    <xf numFmtId="166" fontId="9" fillId="0" borderId="1" xfId="3" applyNumberFormat="1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166" fontId="9" fillId="0" borderId="5" xfId="3" applyNumberFormat="1" applyFont="1" applyFill="1" applyBorder="1" applyAlignment="1">
      <alignment horizontal="center"/>
    </xf>
    <xf numFmtId="166" fontId="9" fillId="0" borderId="6" xfId="3" applyNumberFormat="1" applyFont="1" applyFill="1" applyBorder="1" applyAlignment="1">
      <alignment horizontal="center"/>
    </xf>
    <xf numFmtId="166" fontId="9" fillId="0" borderId="7" xfId="3" applyNumberFormat="1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2" fontId="9" fillId="0" borderId="8" xfId="0" applyNumberFormat="1" applyFont="1" applyFill="1" applyBorder="1" applyAlignment="1">
      <alignment horizontal="right"/>
    </xf>
    <xf numFmtId="2" fontId="9" fillId="0" borderId="10" xfId="0" applyNumberFormat="1" applyFont="1" applyFill="1" applyBorder="1" applyAlignment="1">
      <alignment horizontal="right"/>
    </xf>
    <xf numFmtId="2" fontId="9" fillId="0" borderId="15" xfId="0" applyNumberFormat="1" applyFont="1" applyFill="1" applyBorder="1" applyAlignment="1">
      <alignment horizontal="right"/>
    </xf>
    <xf numFmtId="2" fontId="9" fillId="0" borderId="16" xfId="0" applyNumberFormat="1" applyFont="1" applyFill="1" applyBorder="1" applyAlignment="1">
      <alignment horizontal="right"/>
    </xf>
    <xf numFmtId="2" fontId="9" fillId="0" borderId="11" xfId="0" applyNumberFormat="1" applyFont="1" applyFill="1" applyBorder="1" applyAlignment="1">
      <alignment horizontal="right"/>
    </xf>
    <xf numFmtId="2" fontId="9" fillId="0" borderId="13" xfId="0" applyNumberFormat="1" applyFont="1" applyFill="1" applyBorder="1" applyAlignment="1">
      <alignment horizontal="right"/>
    </xf>
    <xf numFmtId="0" fontId="9" fillId="0" borderId="5" xfId="0" applyFont="1" applyFill="1" applyBorder="1" applyAlignment="1">
      <alignment horizontal="center"/>
    </xf>
    <xf numFmtId="0" fontId="9" fillId="0" borderId="7" xfId="0" applyFont="1" applyFill="1" applyBorder="1" applyAlignment="1">
      <alignment horizontal="center"/>
    </xf>
    <xf numFmtId="2" fontId="9" fillId="0" borderId="5" xfId="0" applyNumberFormat="1" applyFont="1" applyFill="1" applyBorder="1" applyAlignment="1">
      <alignment horizontal="right"/>
    </xf>
    <xf numFmtId="2" fontId="9" fillId="0" borderId="7" xfId="0" applyNumberFormat="1" applyFont="1" applyFill="1" applyBorder="1" applyAlignment="1">
      <alignment horizontal="right"/>
    </xf>
    <xf numFmtId="0" fontId="12" fillId="5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</cellXfs>
  <cellStyles count="11">
    <cellStyle name="Ausgabe" xfId="6" builtinId="21"/>
    <cellStyle name="Komma" xfId="1" builtinId="3"/>
    <cellStyle name="Link" xfId="5" builtinId="8"/>
    <cellStyle name="Prozent 2" xfId="2"/>
    <cellStyle name="Prozent 2 2" xfId="8"/>
    <cellStyle name="Standard" xfId="0" builtinId="0"/>
    <cellStyle name="Standard 2" xfId="3"/>
    <cellStyle name="Standard 2 2" xfId="9"/>
    <cellStyle name="Standard 3" xfId="4"/>
    <cellStyle name="Standard 3 2" xfId="10"/>
    <cellStyle name="Standard 4" xfId="7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P114"/>
  <sheetViews>
    <sheetView showGridLines="0" tabSelected="1" zoomScale="110" zoomScaleNormal="110" workbookViewId="0"/>
  </sheetViews>
  <sheetFormatPr baseColWidth="10" defaultRowHeight="15" customHeight="1" x14ac:dyDescent="0.2"/>
  <cols>
    <col min="1" max="1" width="2.85546875" style="1" customWidth="1"/>
    <col min="2" max="7" width="17.140625" style="1" customWidth="1"/>
    <col min="8" max="9" width="5.7109375" style="1" customWidth="1"/>
    <col min="10" max="10" width="30" style="1" customWidth="1"/>
    <col min="11" max="15" width="12.85546875" style="1" customWidth="1"/>
    <col min="16" max="16" width="18.42578125" style="1" customWidth="1"/>
    <col min="17" max="16384" width="11.42578125" style="1"/>
  </cols>
  <sheetData>
    <row r="1" spans="1:16" ht="15" customHeight="1" x14ac:dyDescent="0.25">
      <c r="A1" s="21"/>
    </row>
    <row r="2" spans="1:16" ht="15" customHeight="1" x14ac:dyDescent="0.25">
      <c r="B2" s="73" t="s">
        <v>21</v>
      </c>
      <c r="C2" s="73"/>
      <c r="D2" s="73"/>
      <c r="E2" s="73"/>
      <c r="F2" s="73"/>
      <c r="G2" s="73"/>
      <c r="J2" s="73" t="s">
        <v>15</v>
      </c>
      <c r="K2" s="73"/>
      <c r="L2" s="73"/>
      <c r="M2" s="73"/>
      <c r="N2" s="73"/>
      <c r="O2" s="73"/>
      <c r="P2" s="73"/>
    </row>
    <row r="3" spans="1:16" ht="15" customHeight="1" x14ac:dyDescent="0.25">
      <c r="B3" s="73" t="s">
        <v>48</v>
      </c>
      <c r="C3" s="73"/>
      <c r="D3" s="73"/>
      <c r="E3" s="73"/>
      <c r="F3" s="73"/>
      <c r="G3" s="73"/>
    </row>
    <row r="4" spans="1:16" ht="15" customHeight="1" x14ac:dyDescent="0.25">
      <c r="B4" s="48"/>
      <c r="C4" s="48"/>
      <c r="D4" s="48"/>
      <c r="E4" s="48"/>
      <c r="F4" s="48"/>
      <c r="G4" s="48"/>
      <c r="J4" s="81" t="s">
        <v>20</v>
      </c>
      <c r="K4" s="81"/>
      <c r="L4" s="81"/>
      <c r="M4" s="81"/>
      <c r="N4" s="81"/>
      <c r="O4" s="81"/>
      <c r="P4" s="81"/>
    </row>
    <row r="5" spans="1:16" ht="15" customHeight="1" x14ac:dyDescent="0.2">
      <c r="B5" s="77" t="s">
        <v>25</v>
      </c>
      <c r="C5" s="77"/>
      <c r="D5" s="77"/>
      <c r="E5" s="77"/>
      <c r="F5" s="77"/>
      <c r="G5" s="77"/>
      <c r="J5" s="74" t="s">
        <v>0</v>
      </c>
      <c r="K5" s="80" t="s">
        <v>64</v>
      </c>
      <c r="L5" s="80"/>
      <c r="M5" s="80"/>
      <c r="N5" s="80"/>
      <c r="O5" s="80"/>
      <c r="P5" s="59" t="s">
        <v>65</v>
      </c>
    </row>
    <row r="6" spans="1:16" ht="15" customHeight="1" x14ac:dyDescent="0.2">
      <c r="B6" s="14"/>
      <c r="C6" s="14"/>
      <c r="D6" s="14"/>
      <c r="E6" s="14"/>
      <c r="F6" s="14"/>
      <c r="G6" s="14"/>
      <c r="J6" s="74"/>
      <c r="K6" s="80"/>
      <c r="L6" s="80"/>
      <c r="M6" s="80"/>
      <c r="N6" s="80"/>
      <c r="O6" s="80"/>
      <c r="P6" s="60"/>
    </row>
    <row r="7" spans="1:16" ht="15" customHeight="1" x14ac:dyDescent="0.25">
      <c r="B7" s="15" t="s">
        <v>4</v>
      </c>
      <c r="C7" s="46" t="s">
        <v>70</v>
      </c>
      <c r="D7" s="16"/>
      <c r="E7" s="16"/>
      <c r="F7" s="14"/>
      <c r="G7" s="14"/>
      <c r="J7" s="74"/>
      <c r="K7" s="2" t="s">
        <v>17</v>
      </c>
      <c r="L7" s="2" t="s">
        <v>18</v>
      </c>
      <c r="M7" s="2" t="s">
        <v>26</v>
      </c>
      <c r="N7" s="2" t="s">
        <v>42</v>
      </c>
      <c r="O7" s="2" t="s">
        <v>19</v>
      </c>
      <c r="P7" s="61"/>
    </row>
    <row r="8" spans="1:16" ht="15" customHeight="1" x14ac:dyDescent="0.2">
      <c r="B8" s="42" t="s">
        <v>49</v>
      </c>
      <c r="C8" s="43">
        <v>357646.39899998513</v>
      </c>
      <c r="D8" s="17"/>
      <c r="E8" s="17"/>
      <c r="F8" s="14"/>
      <c r="G8" s="14"/>
      <c r="J8" s="20" t="s">
        <v>34</v>
      </c>
      <c r="K8" s="13">
        <v>6.6413785262973049</v>
      </c>
      <c r="L8" s="13">
        <v>6.462930271501933</v>
      </c>
      <c r="M8" s="13">
        <v>5.1362062901972152</v>
      </c>
      <c r="N8" s="13">
        <v>5.1362062901972152</v>
      </c>
      <c r="O8" s="13">
        <v>5.1362062901972152</v>
      </c>
      <c r="P8" s="13">
        <v>4.6629304840007961</v>
      </c>
    </row>
    <row r="9" spans="1:16" ht="15" customHeight="1" x14ac:dyDescent="0.2">
      <c r="B9" s="42" t="s">
        <v>50</v>
      </c>
      <c r="C9" s="43">
        <v>420303.12299996562</v>
      </c>
      <c r="D9" s="17"/>
      <c r="E9" s="17"/>
      <c r="F9" s="14"/>
      <c r="G9" s="14"/>
      <c r="J9" s="39" t="s">
        <v>6</v>
      </c>
      <c r="K9" s="5">
        <f t="shared" ref="K9:P9" si="0">ROUND(K8,2)</f>
        <v>6.64</v>
      </c>
      <c r="L9" s="5">
        <f t="shared" si="0"/>
        <v>6.46</v>
      </c>
      <c r="M9" s="5">
        <f t="shared" si="0"/>
        <v>5.14</v>
      </c>
      <c r="N9" s="5">
        <f t="shared" si="0"/>
        <v>5.14</v>
      </c>
      <c r="O9" s="30">
        <f t="shared" si="0"/>
        <v>5.14</v>
      </c>
      <c r="P9" s="30">
        <f t="shared" si="0"/>
        <v>4.66</v>
      </c>
    </row>
    <row r="10" spans="1:16" ht="15" customHeight="1" x14ac:dyDescent="0.2">
      <c r="B10" s="42" t="s">
        <v>51</v>
      </c>
      <c r="C10" s="43">
        <v>420728.1899999429</v>
      </c>
      <c r="D10" s="17"/>
      <c r="E10" s="17"/>
      <c r="F10" s="14"/>
      <c r="G10" s="14"/>
      <c r="J10" s="20" t="s">
        <v>73</v>
      </c>
      <c r="K10" s="13">
        <v>8.6</v>
      </c>
      <c r="L10" s="13">
        <v>7.5</v>
      </c>
      <c r="M10" s="13">
        <v>6.2</v>
      </c>
      <c r="N10" s="13">
        <v>6.2</v>
      </c>
      <c r="O10" s="13">
        <v>6.2</v>
      </c>
      <c r="P10" s="13">
        <f t="shared" ref="P10" si="1">P8</f>
        <v>4.6629304840007961</v>
      </c>
    </row>
    <row r="11" spans="1:16" ht="15" customHeight="1" x14ac:dyDescent="0.25">
      <c r="B11" s="18" t="s">
        <v>5</v>
      </c>
      <c r="C11" s="22">
        <f>SUM(C8:C10)</f>
        <v>1198677.7119998937</v>
      </c>
      <c r="D11" s="17"/>
      <c r="E11" s="17"/>
      <c r="F11" s="14"/>
      <c r="G11" s="14"/>
      <c r="J11" s="38" t="s">
        <v>41</v>
      </c>
      <c r="K11" s="29">
        <f t="shared" ref="K11:P11" si="2">ROUND(K10,2)</f>
        <v>8.6</v>
      </c>
      <c r="L11" s="29">
        <f t="shared" si="2"/>
        <v>7.5</v>
      </c>
      <c r="M11" s="29">
        <f t="shared" si="2"/>
        <v>6.2</v>
      </c>
      <c r="N11" s="29">
        <f t="shared" si="2"/>
        <v>6.2</v>
      </c>
      <c r="O11" s="31">
        <f t="shared" si="2"/>
        <v>6.2</v>
      </c>
      <c r="P11" s="31">
        <f t="shared" si="2"/>
        <v>4.66</v>
      </c>
    </row>
    <row r="12" spans="1:16" ht="15" customHeight="1" x14ac:dyDescent="0.2">
      <c r="B12" s="75" t="s">
        <v>71</v>
      </c>
      <c r="C12" s="75"/>
      <c r="D12" s="75"/>
      <c r="E12" s="75"/>
      <c r="F12" s="75"/>
      <c r="G12" s="75"/>
      <c r="J12" s="39" t="s">
        <v>76</v>
      </c>
      <c r="K12" s="5">
        <f>K11+4.8</f>
        <v>13.399999999999999</v>
      </c>
      <c r="L12" s="5">
        <f>L11+3.8</f>
        <v>11.3</v>
      </c>
      <c r="M12" s="5">
        <f>M11+5.1</f>
        <v>11.3</v>
      </c>
      <c r="N12" s="5">
        <f>N11+3.2</f>
        <v>9.4</v>
      </c>
      <c r="O12" s="32">
        <f>O11</f>
        <v>6.2</v>
      </c>
      <c r="P12" s="32">
        <f>P11</f>
        <v>4.66</v>
      </c>
    </row>
    <row r="13" spans="1:16" ht="15" customHeight="1" x14ac:dyDescent="0.2">
      <c r="B13" s="75"/>
      <c r="C13" s="75"/>
      <c r="D13" s="75"/>
      <c r="E13" s="75"/>
      <c r="F13" s="75"/>
      <c r="G13" s="75"/>
      <c r="J13" s="4" t="s">
        <v>77</v>
      </c>
      <c r="K13" s="82" t="s">
        <v>45</v>
      </c>
      <c r="L13" s="82"/>
      <c r="M13" s="82"/>
      <c r="N13" s="82"/>
      <c r="O13" s="82"/>
      <c r="P13" s="40">
        <v>1.4E-2</v>
      </c>
    </row>
    <row r="14" spans="1:16" ht="15" customHeight="1" x14ac:dyDescent="0.2">
      <c r="B14" s="76" t="s">
        <v>27</v>
      </c>
      <c r="C14" s="76"/>
      <c r="D14" s="76"/>
      <c r="E14" s="76"/>
      <c r="F14" s="76"/>
      <c r="G14" s="76"/>
      <c r="J14" s="20" t="s">
        <v>28</v>
      </c>
      <c r="K14" s="13">
        <v>8.6</v>
      </c>
      <c r="L14" s="13">
        <v>7.5</v>
      </c>
      <c r="M14" s="13">
        <v>6.2</v>
      </c>
      <c r="N14" s="13">
        <v>6.2</v>
      </c>
      <c r="O14" s="13">
        <v>6.2</v>
      </c>
      <c r="P14" s="13">
        <f>P8*(1-$P13)</f>
        <v>4.5976494572247848</v>
      </c>
    </row>
    <row r="15" spans="1:16" ht="15" customHeight="1" x14ac:dyDescent="0.2">
      <c r="B15" s="76"/>
      <c r="C15" s="76"/>
      <c r="D15" s="76"/>
      <c r="E15" s="76"/>
      <c r="F15" s="76"/>
      <c r="G15" s="76"/>
      <c r="J15" s="38" t="s">
        <v>41</v>
      </c>
      <c r="K15" s="29">
        <f t="shared" ref="K15:P15" si="3">ROUND(K14,2)</f>
        <v>8.6</v>
      </c>
      <c r="L15" s="29">
        <f t="shared" si="3"/>
        <v>7.5</v>
      </c>
      <c r="M15" s="29">
        <f t="shared" si="3"/>
        <v>6.2</v>
      </c>
      <c r="N15" s="29">
        <f t="shared" si="3"/>
        <v>6.2</v>
      </c>
      <c r="O15" s="31">
        <f t="shared" si="3"/>
        <v>6.2</v>
      </c>
      <c r="P15" s="31">
        <f t="shared" si="3"/>
        <v>4.5999999999999996</v>
      </c>
    </row>
    <row r="16" spans="1:16" ht="15" customHeight="1" x14ac:dyDescent="0.2">
      <c r="B16" s="44"/>
      <c r="C16" s="44"/>
      <c r="D16" s="44"/>
      <c r="E16" s="44"/>
      <c r="F16" s="44"/>
      <c r="G16" s="44"/>
      <c r="J16" s="39" t="s">
        <v>76</v>
      </c>
      <c r="K16" s="5">
        <f>K15+4.8</f>
        <v>13.399999999999999</v>
      </c>
      <c r="L16" s="5">
        <f>L15+3.8</f>
        <v>11.3</v>
      </c>
      <c r="M16" s="5">
        <f>M15+5.1</f>
        <v>11.3</v>
      </c>
      <c r="N16" s="5">
        <f>N15+3.2</f>
        <v>9.4</v>
      </c>
      <c r="O16" s="32">
        <f>O15</f>
        <v>6.2</v>
      </c>
      <c r="P16" s="32">
        <f>P15</f>
        <v>4.5999999999999996</v>
      </c>
    </row>
    <row r="17" spans="2:16" ht="15" customHeight="1" x14ac:dyDescent="0.2">
      <c r="B17" s="77" t="s">
        <v>57</v>
      </c>
      <c r="C17" s="77"/>
      <c r="D17" s="77"/>
      <c r="E17" s="77"/>
      <c r="F17" s="77"/>
      <c r="G17" s="77"/>
      <c r="J17" s="4" t="s">
        <v>77</v>
      </c>
      <c r="K17" s="82" t="s">
        <v>45</v>
      </c>
      <c r="L17" s="82"/>
      <c r="M17" s="82"/>
      <c r="N17" s="82"/>
      <c r="O17" s="82"/>
      <c r="P17" s="40">
        <v>1.4E-2</v>
      </c>
    </row>
    <row r="18" spans="2:16" ht="15" customHeight="1" x14ac:dyDescent="0.2">
      <c r="B18" s="19"/>
      <c r="C18" s="19"/>
      <c r="D18" s="19"/>
      <c r="E18" s="19"/>
      <c r="F18" s="19"/>
      <c r="G18" s="19"/>
      <c r="J18" s="20" t="s">
        <v>29</v>
      </c>
      <c r="K18" s="13">
        <v>8.6</v>
      </c>
      <c r="L18" s="13">
        <v>7.5</v>
      </c>
      <c r="M18" s="13">
        <v>6.2</v>
      </c>
      <c r="N18" s="13">
        <v>6.2</v>
      </c>
      <c r="O18" s="13">
        <v>6.2</v>
      </c>
      <c r="P18" s="13">
        <f>P14*(1-$P17)</f>
        <v>4.5332823648236378</v>
      </c>
    </row>
    <row r="19" spans="2:16" ht="15" customHeight="1" x14ac:dyDescent="0.25">
      <c r="B19" s="79" t="s">
        <v>22</v>
      </c>
      <c r="C19" s="79"/>
      <c r="D19" s="23">
        <f>C11*4</f>
        <v>4794710.8479995746</v>
      </c>
      <c r="E19" s="24" t="s">
        <v>23</v>
      </c>
      <c r="F19" s="44"/>
      <c r="G19" s="44"/>
      <c r="J19" s="38" t="s">
        <v>41</v>
      </c>
      <c r="K19" s="29">
        <f t="shared" ref="K19:P19" si="4">ROUND(K18,2)</f>
        <v>8.6</v>
      </c>
      <c r="L19" s="29">
        <f t="shared" si="4"/>
        <v>7.5</v>
      </c>
      <c r="M19" s="29">
        <f t="shared" si="4"/>
        <v>6.2</v>
      </c>
      <c r="N19" s="29">
        <f t="shared" si="4"/>
        <v>6.2</v>
      </c>
      <c r="O19" s="31">
        <f t="shared" si="4"/>
        <v>6.2</v>
      </c>
      <c r="P19" s="31">
        <f t="shared" si="4"/>
        <v>4.53</v>
      </c>
    </row>
    <row r="20" spans="2:16" ht="15" customHeight="1" x14ac:dyDescent="0.2">
      <c r="B20" s="44"/>
      <c r="C20" s="44"/>
      <c r="D20" s="45"/>
      <c r="E20" s="44"/>
      <c r="F20" s="44"/>
      <c r="G20" s="44"/>
      <c r="J20" s="39" t="s">
        <v>76</v>
      </c>
      <c r="K20" s="5">
        <f>K19+4.8</f>
        <v>13.399999999999999</v>
      </c>
      <c r="L20" s="5">
        <f>L19+3.8</f>
        <v>11.3</v>
      </c>
      <c r="M20" s="5">
        <f>M19+5.1</f>
        <v>11.3</v>
      </c>
      <c r="N20" s="5">
        <f>N19+3.2</f>
        <v>9.4</v>
      </c>
      <c r="O20" s="32">
        <f>O19</f>
        <v>6.2</v>
      </c>
      <c r="P20" s="32">
        <f>P19</f>
        <v>4.53</v>
      </c>
    </row>
    <row r="21" spans="2:16" ht="15" customHeight="1" x14ac:dyDescent="0.2">
      <c r="B21" s="72" t="s">
        <v>52</v>
      </c>
      <c r="C21" s="72"/>
      <c r="D21" s="72"/>
      <c r="E21" s="72"/>
      <c r="F21" s="72"/>
      <c r="G21" s="72"/>
      <c r="J21" s="4" t="s">
        <v>77</v>
      </c>
      <c r="K21" s="82" t="s">
        <v>45</v>
      </c>
      <c r="L21" s="82"/>
      <c r="M21" s="82"/>
      <c r="N21" s="82"/>
      <c r="O21" s="82"/>
      <c r="P21" s="40">
        <v>1.4E-2</v>
      </c>
    </row>
    <row r="22" spans="2:16" ht="15" customHeight="1" x14ac:dyDescent="0.2">
      <c r="B22" s="72"/>
      <c r="C22" s="72"/>
      <c r="D22" s="72"/>
      <c r="E22" s="72"/>
      <c r="F22" s="72"/>
      <c r="G22" s="72"/>
      <c r="J22" s="20" t="s">
        <v>30</v>
      </c>
      <c r="K22" s="13">
        <v>8.6</v>
      </c>
      <c r="L22" s="13">
        <v>7.5</v>
      </c>
      <c r="M22" s="13">
        <v>6.2</v>
      </c>
      <c r="N22" s="13">
        <v>6.2</v>
      </c>
      <c r="O22" s="13">
        <v>6.2</v>
      </c>
      <c r="P22" s="13">
        <f>P18*(1-$P21)</f>
        <v>4.4698164117161072</v>
      </c>
    </row>
    <row r="23" spans="2:16" ht="15" customHeight="1" x14ac:dyDescent="0.2">
      <c r="B23" s="44"/>
      <c r="C23" s="44"/>
      <c r="D23" s="44"/>
      <c r="E23" s="44"/>
      <c r="F23" s="44"/>
      <c r="G23" s="44"/>
      <c r="J23" s="38" t="s">
        <v>41</v>
      </c>
      <c r="K23" s="29">
        <f t="shared" ref="K23:P23" si="5">ROUND(K22,2)</f>
        <v>8.6</v>
      </c>
      <c r="L23" s="29">
        <f t="shared" si="5"/>
        <v>7.5</v>
      </c>
      <c r="M23" s="29">
        <f t="shared" si="5"/>
        <v>6.2</v>
      </c>
      <c r="N23" s="29">
        <f t="shared" si="5"/>
        <v>6.2</v>
      </c>
      <c r="O23" s="31">
        <f t="shared" si="5"/>
        <v>6.2</v>
      </c>
      <c r="P23" s="31">
        <f t="shared" si="5"/>
        <v>4.47</v>
      </c>
    </row>
    <row r="24" spans="2:16" ht="15" customHeight="1" x14ac:dyDescent="0.25">
      <c r="B24" s="49" t="s">
        <v>58</v>
      </c>
      <c r="C24" s="49"/>
      <c r="D24" s="49"/>
      <c r="E24" s="49"/>
      <c r="F24" s="49"/>
      <c r="G24" s="49"/>
      <c r="J24" s="39" t="s">
        <v>76</v>
      </c>
      <c r="K24" s="5">
        <f>K23+4.8</f>
        <v>13.399999999999999</v>
      </c>
      <c r="L24" s="5">
        <f>L23+3.8</f>
        <v>11.3</v>
      </c>
      <c r="M24" s="5">
        <f>M23+5.1</f>
        <v>11.3</v>
      </c>
      <c r="N24" s="5">
        <f>N23+3.2</f>
        <v>9.4</v>
      </c>
      <c r="O24" s="32">
        <f>O23</f>
        <v>6.2</v>
      </c>
      <c r="P24" s="32">
        <f>P23</f>
        <v>4.47</v>
      </c>
    </row>
    <row r="25" spans="2:16" ht="15" customHeight="1" x14ac:dyDescent="0.2">
      <c r="B25" s="78" t="s">
        <v>53</v>
      </c>
      <c r="C25" s="78"/>
      <c r="D25" s="78"/>
      <c r="E25" s="78"/>
      <c r="F25" s="78"/>
      <c r="G25" s="78"/>
      <c r="J25" s="4" t="s">
        <v>77</v>
      </c>
      <c r="K25" s="82" t="s">
        <v>45</v>
      </c>
      <c r="L25" s="82"/>
      <c r="M25" s="82"/>
      <c r="N25" s="82"/>
      <c r="O25" s="82"/>
      <c r="P25" s="40">
        <v>1.7999999999999999E-2</v>
      </c>
    </row>
    <row r="26" spans="2:16" ht="15" customHeight="1" x14ac:dyDescent="0.2">
      <c r="B26" s="44"/>
      <c r="C26" s="44"/>
      <c r="D26" s="44"/>
      <c r="E26" s="44"/>
      <c r="F26" s="44"/>
      <c r="G26" s="44"/>
      <c r="J26" s="20" t="s">
        <v>46</v>
      </c>
      <c r="K26" s="13">
        <v>8.6</v>
      </c>
      <c r="L26" s="13">
        <v>7.5</v>
      </c>
      <c r="M26" s="13">
        <v>6.2</v>
      </c>
      <c r="N26" s="13">
        <v>6.2</v>
      </c>
      <c r="O26" s="13">
        <v>6.2</v>
      </c>
      <c r="P26" s="13">
        <f>P22*(1-$P25)</f>
        <v>4.3893597163052176</v>
      </c>
    </row>
    <row r="27" spans="2:16" ht="15" customHeight="1" x14ac:dyDescent="0.2">
      <c r="B27" s="72" t="s">
        <v>54</v>
      </c>
      <c r="C27" s="72"/>
      <c r="D27" s="72"/>
      <c r="E27" s="72"/>
      <c r="F27" s="72"/>
      <c r="G27" s="72"/>
      <c r="J27" s="38" t="s">
        <v>41</v>
      </c>
      <c r="K27" s="29">
        <f t="shared" ref="K27:P27" si="6">ROUND(K26,2)</f>
        <v>8.6</v>
      </c>
      <c r="L27" s="29">
        <f t="shared" si="6"/>
        <v>7.5</v>
      </c>
      <c r="M27" s="29">
        <f t="shared" si="6"/>
        <v>6.2</v>
      </c>
      <c r="N27" s="29">
        <f t="shared" si="6"/>
        <v>6.2</v>
      </c>
      <c r="O27" s="31">
        <f t="shared" si="6"/>
        <v>6.2</v>
      </c>
      <c r="P27" s="31">
        <f t="shared" si="6"/>
        <v>4.3899999999999997</v>
      </c>
    </row>
    <row r="28" spans="2:16" ht="15" customHeight="1" x14ac:dyDescent="0.2">
      <c r="B28" s="72"/>
      <c r="C28" s="72"/>
      <c r="D28" s="72"/>
      <c r="E28" s="72"/>
      <c r="F28" s="72"/>
      <c r="G28" s="72"/>
      <c r="J28" s="39" t="s">
        <v>76</v>
      </c>
      <c r="K28" s="5">
        <f t="shared" ref="K28" si="7">K27+4.8</f>
        <v>13.399999999999999</v>
      </c>
      <c r="L28" s="5">
        <f t="shared" ref="L28" si="8">L27+3.8</f>
        <v>11.3</v>
      </c>
      <c r="M28" s="5">
        <f t="shared" ref="M28" si="9">M27+5.1</f>
        <v>11.3</v>
      </c>
      <c r="N28" s="5">
        <f t="shared" ref="N28" si="10">N27+3.2</f>
        <v>9.4</v>
      </c>
      <c r="O28" s="32">
        <f t="shared" ref="O28" si="11">O27</f>
        <v>6.2</v>
      </c>
      <c r="P28" s="32">
        <f t="shared" ref="P28" si="12">P27</f>
        <v>4.3899999999999997</v>
      </c>
    </row>
    <row r="29" spans="2:16" ht="15" customHeight="1" x14ac:dyDescent="0.2">
      <c r="J29" s="4" t="s">
        <v>77</v>
      </c>
      <c r="K29" s="82" t="s">
        <v>45</v>
      </c>
      <c r="L29" s="82"/>
      <c r="M29" s="82"/>
      <c r="N29" s="82"/>
      <c r="O29" s="82"/>
      <c r="P29" s="40">
        <v>1.7999999999999999E-2</v>
      </c>
    </row>
    <row r="30" spans="2:16" ht="15" customHeight="1" x14ac:dyDescent="0.2">
      <c r="J30" s="20" t="s">
        <v>47</v>
      </c>
      <c r="K30" s="13">
        <v>8.6</v>
      </c>
      <c r="L30" s="13">
        <v>7.5</v>
      </c>
      <c r="M30" s="13">
        <v>6.2</v>
      </c>
      <c r="N30" s="13">
        <v>6.2</v>
      </c>
      <c r="O30" s="13">
        <v>6.2</v>
      </c>
      <c r="P30" s="13">
        <f>P26*(1-$P29)</f>
        <v>4.3103512414117233</v>
      </c>
    </row>
    <row r="31" spans="2:16" ht="15" customHeight="1" x14ac:dyDescent="0.2">
      <c r="J31" s="38" t="s">
        <v>41</v>
      </c>
      <c r="K31" s="29">
        <f t="shared" ref="K31:P31" si="13">ROUND(K30,2)</f>
        <v>8.6</v>
      </c>
      <c r="L31" s="29">
        <f t="shared" si="13"/>
        <v>7.5</v>
      </c>
      <c r="M31" s="29">
        <f t="shared" si="13"/>
        <v>6.2</v>
      </c>
      <c r="N31" s="29">
        <f t="shared" si="13"/>
        <v>6.2</v>
      </c>
      <c r="O31" s="31">
        <f t="shared" si="13"/>
        <v>6.2</v>
      </c>
      <c r="P31" s="31">
        <f t="shared" si="13"/>
        <v>4.3099999999999996</v>
      </c>
    </row>
    <row r="32" spans="2:16" ht="15" customHeight="1" x14ac:dyDescent="0.2">
      <c r="J32" s="39" t="s">
        <v>76</v>
      </c>
      <c r="K32" s="5">
        <f t="shared" ref="K32" si="14">K31+4.8</f>
        <v>13.399999999999999</v>
      </c>
      <c r="L32" s="5">
        <f t="shared" ref="L32" si="15">L31+3.8</f>
        <v>11.3</v>
      </c>
      <c r="M32" s="5">
        <f t="shared" ref="M32" si="16">M31+5.1</f>
        <v>11.3</v>
      </c>
      <c r="N32" s="5">
        <f t="shared" ref="N32" si="17">N31+3.2</f>
        <v>9.4</v>
      </c>
      <c r="O32" s="32">
        <f t="shared" ref="O32" si="18">O31</f>
        <v>6.2</v>
      </c>
      <c r="P32" s="32">
        <f t="shared" ref="P32" si="19">P31</f>
        <v>4.3099999999999996</v>
      </c>
    </row>
    <row r="34" spans="10:16" ht="15" customHeight="1" x14ac:dyDescent="0.2">
      <c r="J34" s="74" t="s">
        <v>0</v>
      </c>
      <c r="K34" s="80" t="s">
        <v>81</v>
      </c>
      <c r="L34" s="80"/>
      <c r="M34" s="80"/>
      <c r="N34" s="80"/>
      <c r="O34" s="80"/>
      <c r="P34" s="59" t="s">
        <v>66</v>
      </c>
    </row>
    <row r="35" spans="10:16" ht="15" customHeight="1" x14ac:dyDescent="0.2">
      <c r="J35" s="74"/>
      <c r="K35" s="80"/>
      <c r="L35" s="80"/>
      <c r="M35" s="80"/>
      <c r="N35" s="80"/>
      <c r="O35" s="80"/>
      <c r="P35" s="60"/>
    </row>
    <row r="36" spans="10:16" ht="15" customHeight="1" x14ac:dyDescent="0.2">
      <c r="J36" s="74"/>
      <c r="K36" s="2" t="s">
        <v>17</v>
      </c>
      <c r="L36" s="2" t="s">
        <v>18</v>
      </c>
      <c r="M36" s="2" t="s">
        <v>26</v>
      </c>
      <c r="N36" s="2" t="s">
        <v>63</v>
      </c>
      <c r="O36" s="2" t="s">
        <v>60</v>
      </c>
      <c r="P36" s="61"/>
    </row>
    <row r="37" spans="10:16" ht="15" customHeight="1" x14ac:dyDescent="0.2">
      <c r="J37" s="20" t="s">
        <v>59</v>
      </c>
      <c r="K37" s="13">
        <v>8.6</v>
      </c>
      <c r="L37" s="13">
        <v>7.5</v>
      </c>
      <c r="M37" s="13">
        <v>6.2</v>
      </c>
      <c r="N37" s="13">
        <v>6.2</v>
      </c>
      <c r="O37" s="13">
        <v>6.2</v>
      </c>
      <c r="P37" s="13">
        <v>7</v>
      </c>
    </row>
    <row r="38" spans="10:16" ht="15" customHeight="1" x14ac:dyDescent="0.2">
      <c r="J38" s="38" t="s">
        <v>41</v>
      </c>
      <c r="K38" s="29">
        <f t="shared" ref="K38:P38" si="20">ROUND(K37,2)</f>
        <v>8.6</v>
      </c>
      <c r="L38" s="29">
        <f t="shared" si="20"/>
        <v>7.5</v>
      </c>
      <c r="M38" s="29">
        <f t="shared" si="20"/>
        <v>6.2</v>
      </c>
      <c r="N38" s="29">
        <f t="shared" si="20"/>
        <v>6.2</v>
      </c>
      <c r="O38" s="31">
        <f t="shared" si="20"/>
        <v>6.2</v>
      </c>
      <c r="P38" s="31">
        <f t="shared" si="20"/>
        <v>7</v>
      </c>
    </row>
    <row r="39" spans="10:16" ht="14.25" customHeight="1" x14ac:dyDescent="0.2">
      <c r="J39" s="39" t="s">
        <v>69</v>
      </c>
      <c r="K39" s="5">
        <f t="shared" ref="K39" si="21">K38+4.8</f>
        <v>13.399999999999999</v>
      </c>
      <c r="L39" s="5">
        <f t="shared" ref="L39" si="22">L38+3.8</f>
        <v>11.3</v>
      </c>
      <c r="M39" s="5">
        <f t="shared" ref="M39" si="23">M38+5.1</f>
        <v>11.3</v>
      </c>
      <c r="N39" s="5">
        <f t="shared" ref="N39" si="24">N38+3.2</f>
        <v>9.4</v>
      </c>
      <c r="O39" s="32">
        <f>O38+1.9</f>
        <v>8.1</v>
      </c>
      <c r="P39" s="32">
        <f t="shared" ref="P39" si="25">P38</f>
        <v>7</v>
      </c>
    </row>
    <row r="40" spans="10:16" ht="15" customHeight="1" x14ac:dyDescent="0.2">
      <c r="J40" s="53"/>
      <c r="K40" s="53"/>
      <c r="L40" s="53"/>
      <c r="M40" s="53"/>
      <c r="N40" s="53"/>
      <c r="O40" s="53"/>
      <c r="P40" s="53"/>
    </row>
    <row r="41" spans="10:16" ht="15" customHeight="1" x14ac:dyDescent="0.2">
      <c r="J41" s="71" t="s">
        <v>56</v>
      </c>
      <c r="K41" s="71"/>
      <c r="L41" s="71"/>
      <c r="M41" s="71"/>
      <c r="N41" s="71"/>
      <c r="O41" s="71"/>
      <c r="P41" s="71"/>
    </row>
    <row r="42" spans="10:16" ht="15" customHeight="1" x14ac:dyDescent="0.2">
      <c r="J42" s="71" t="s">
        <v>72</v>
      </c>
      <c r="K42" s="71"/>
      <c r="L42" s="71"/>
      <c r="M42" s="71"/>
      <c r="N42" s="71"/>
      <c r="O42" s="71"/>
      <c r="P42" s="71"/>
    </row>
    <row r="43" spans="10:16" ht="15" customHeight="1" x14ac:dyDescent="0.2">
      <c r="J43" s="71" t="s">
        <v>74</v>
      </c>
      <c r="K43" s="71"/>
      <c r="L43" s="71"/>
      <c r="M43" s="71"/>
      <c r="N43" s="71"/>
      <c r="O43" s="71"/>
      <c r="P43" s="71"/>
    </row>
    <row r="44" spans="10:16" ht="15" customHeight="1" x14ac:dyDescent="0.2">
      <c r="J44" s="71" t="s">
        <v>75</v>
      </c>
      <c r="K44" s="71"/>
      <c r="L44" s="71"/>
      <c r="M44" s="71"/>
      <c r="N44" s="71"/>
      <c r="O44" s="71"/>
      <c r="P44" s="71"/>
    </row>
    <row r="45" spans="10:16" ht="15" customHeight="1" x14ac:dyDescent="0.2">
      <c r="J45" s="71" t="s">
        <v>67</v>
      </c>
      <c r="K45" s="71"/>
      <c r="L45" s="71"/>
      <c r="M45" s="71"/>
      <c r="N45" s="71"/>
      <c r="O45" s="71"/>
      <c r="P45" s="71"/>
    </row>
    <row r="46" spans="10:16" ht="15" customHeight="1" x14ac:dyDescent="0.2">
      <c r="J46" s="71" t="s">
        <v>68</v>
      </c>
      <c r="K46" s="71"/>
      <c r="L46" s="71"/>
      <c r="M46" s="71"/>
      <c r="N46" s="71"/>
      <c r="O46" s="71"/>
      <c r="P46" s="71"/>
    </row>
    <row r="47" spans="10:16" ht="15" customHeight="1" x14ac:dyDescent="0.2">
      <c r="J47" s="47"/>
      <c r="K47" s="47"/>
      <c r="L47" s="47"/>
      <c r="M47" s="47"/>
      <c r="N47" s="47"/>
      <c r="O47" s="47"/>
      <c r="P47" s="47"/>
    </row>
    <row r="49" spans="10:15" ht="15" customHeight="1" x14ac:dyDescent="0.25">
      <c r="J49" s="81" t="s">
        <v>43</v>
      </c>
      <c r="K49" s="81"/>
      <c r="L49" s="81"/>
      <c r="M49" s="81"/>
      <c r="N49" s="81"/>
      <c r="O49" s="81"/>
    </row>
    <row r="50" spans="10:15" ht="15" customHeight="1" x14ac:dyDescent="0.2">
      <c r="J50" s="74" t="s">
        <v>0</v>
      </c>
      <c r="K50" s="80" t="s">
        <v>24</v>
      </c>
      <c r="L50" s="80"/>
      <c r="M50" s="80"/>
      <c r="N50" s="89" t="s">
        <v>44</v>
      </c>
      <c r="O50" s="90"/>
    </row>
    <row r="51" spans="10:15" ht="15" customHeight="1" x14ac:dyDescent="0.2">
      <c r="J51" s="74"/>
      <c r="K51" s="80"/>
      <c r="L51" s="80"/>
      <c r="M51" s="80"/>
      <c r="N51" s="91"/>
      <c r="O51" s="92"/>
    </row>
    <row r="52" spans="10:15" ht="15" customHeight="1" x14ac:dyDescent="0.2">
      <c r="J52" s="74"/>
      <c r="K52" s="2" t="s">
        <v>17</v>
      </c>
      <c r="L52" s="2" t="s">
        <v>18</v>
      </c>
      <c r="M52" s="2" t="s">
        <v>26</v>
      </c>
      <c r="N52" s="99" t="s">
        <v>26</v>
      </c>
      <c r="O52" s="100"/>
    </row>
    <row r="53" spans="10:15" ht="15" customHeight="1" x14ac:dyDescent="0.2">
      <c r="J53" s="33" t="s">
        <v>34</v>
      </c>
      <c r="K53" s="35">
        <f>K8-0.4</f>
        <v>6.2413785262973045</v>
      </c>
      <c r="L53" s="35">
        <f>L8-0.4</f>
        <v>6.0629302715019326</v>
      </c>
      <c r="M53" s="35">
        <f>M8-0.4</f>
        <v>4.7362062901972148</v>
      </c>
      <c r="N53" s="101">
        <f>P8-0.4</f>
        <v>4.2629304840007958</v>
      </c>
      <c r="O53" s="102"/>
    </row>
    <row r="54" spans="10:15" ht="15" customHeight="1" x14ac:dyDescent="0.2">
      <c r="J54" s="33" t="s">
        <v>82</v>
      </c>
      <c r="K54" s="34"/>
      <c r="L54" s="34"/>
      <c r="M54" s="34"/>
      <c r="N54" s="93"/>
      <c r="O54" s="94"/>
    </row>
    <row r="55" spans="10:15" ht="15" customHeight="1" x14ac:dyDescent="0.2">
      <c r="J55" s="38" t="s">
        <v>41</v>
      </c>
      <c r="K55" s="36">
        <f t="shared" ref="K55:M56" si="26">K11-0.4</f>
        <v>8.1999999999999993</v>
      </c>
      <c r="L55" s="36">
        <f t="shared" si="26"/>
        <v>7.1</v>
      </c>
      <c r="M55" s="36">
        <f t="shared" si="26"/>
        <v>5.8</v>
      </c>
      <c r="N55" s="95">
        <f>P11-0.4</f>
        <v>4.26</v>
      </c>
      <c r="O55" s="96"/>
    </row>
    <row r="56" spans="10:15" ht="15" customHeight="1" x14ac:dyDescent="0.2">
      <c r="J56" s="39" t="s">
        <v>83</v>
      </c>
      <c r="K56" s="36">
        <f t="shared" si="26"/>
        <v>12.999999999999998</v>
      </c>
      <c r="L56" s="36">
        <f t="shared" si="26"/>
        <v>10.9</v>
      </c>
      <c r="M56" s="36">
        <f t="shared" si="26"/>
        <v>10.9</v>
      </c>
      <c r="N56" s="97">
        <f>P12-0.4</f>
        <v>4.26</v>
      </c>
      <c r="O56" s="98"/>
    </row>
    <row r="57" spans="10:15" ht="15" customHeight="1" x14ac:dyDescent="0.2">
      <c r="J57" s="33" t="s">
        <v>84</v>
      </c>
      <c r="K57" s="34"/>
      <c r="L57" s="34"/>
      <c r="M57" s="34"/>
      <c r="N57" s="93"/>
      <c r="O57" s="94"/>
    </row>
    <row r="58" spans="10:15" ht="15" customHeight="1" x14ac:dyDescent="0.2">
      <c r="J58" s="38" t="s">
        <v>41</v>
      </c>
      <c r="K58" s="36">
        <f t="shared" ref="K58:M59" si="27">K15-0.4</f>
        <v>8.1999999999999993</v>
      </c>
      <c r="L58" s="36">
        <f t="shared" si="27"/>
        <v>7.1</v>
      </c>
      <c r="M58" s="36">
        <f t="shared" si="27"/>
        <v>5.8</v>
      </c>
      <c r="N58" s="95">
        <f>P15-0.4</f>
        <v>4.1999999999999993</v>
      </c>
      <c r="O58" s="96"/>
    </row>
    <row r="59" spans="10:15" ht="15" customHeight="1" x14ac:dyDescent="0.2">
      <c r="J59" s="39" t="s">
        <v>83</v>
      </c>
      <c r="K59" s="36">
        <f t="shared" si="27"/>
        <v>12.999999999999998</v>
      </c>
      <c r="L59" s="36">
        <f t="shared" si="27"/>
        <v>10.9</v>
      </c>
      <c r="M59" s="36">
        <f t="shared" si="27"/>
        <v>10.9</v>
      </c>
      <c r="N59" s="97">
        <f>P16-0.4</f>
        <v>4.1999999999999993</v>
      </c>
      <c r="O59" s="98"/>
    </row>
    <row r="60" spans="10:15" ht="15" customHeight="1" x14ac:dyDescent="0.2">
      <c r="J60" s="33" t="s">
        <v>87</v>
      </c>
      <c r="K60" s="34"/>
      <c r="L60" s="34"/>
      <c r="M60" s="34"/>
      <c r="N60" s="93"/>
      <c r="O60" s="94"/>
    </row>
    <row r="61" spans="10:15" ht="15" customHeight="1" x14ac:dyDescent="0.2">
      <c r="J61" s="38" t="s">
        <v>41</v>
      </c>
      <c r="K61" s="36">
        <f t="shared" ref="K61:M62" si="28">K19-0.4</f>
        <v>8.1999999999999993</v>
      </c>
      <c r="L61" s="36">
        <f t="shared" si="28"/>
        <v>7.1</v>
      </c>
      <c r="M61" s="36">
        <f t="shared" si="28"/>
        <v>5.8</v>
      </c>
      <c r="N61" s="95">
        <f>P19-0.4</f>
        <v>4.13</v>
      </c>
      <c r="O61" s="96"/>
    </row>
    <row r="62" spans="10:15" ht="15" customHeight="1" x14ac:dyDescent="0.2">
      <c r="J62" s="39" t="s">
        <v>83</v>
      </c>
      <c r="K62" s="36">
        <f t="shared" si="28"/>
        <v>12.999999999999998</v>
      </c>
      <c r="L62" s="36">
        <f t="shared" si="28"/>
        <v>10.9</v>
      </c>
      <c r="M62" s="36">
        <f t="shared" si="28"/>
        <v>10.9</v>
      </c>
      <c r="N62" s="97">
        <f>P20-0.4</f>
        <v>4.13</v>
      </c>
      <c r="O62" s="98"/>
    </row>
    <row r="63" spans="10:15" ht="15" customHeight="1" x14ac:dyDescent="0.2">
      <c r="J63" s="33" t="s">
        <v>88</v>
      </c>
      <c r="K63" s="34"/>
      <c r="L63" s="34"/>
      <c r="M63" s="34"/>
      <c r="N63" s="93"/>
      <c r="O63" s="94"/>
    </row>
    <row r="64" spans="10:15" ht="15" customHeight="1" x14ac:dyDescent="0.2">
      <c r="J64" s="38" t="s">
        <v>41</v>
      </c>
      <c r="K64" s="36">
        <f t="shared" ref="K64:M65" si="29">K23-0.4</f>
        <v>8.1999999999999993</v>
      </c>
      <c r="L64" s="36">
        <f t="shared" si="29"/>
        <v>7.1</v>
      </c>
      <c r="M64" s="36">
        <f t="shared" si="29"/>
        <v>5.8</v>
      </c>
      <c r="N64" s="95">
        <f>P23-0.4</f>
        <v>4.0699999999999994</v>
      </c>
      <c r="O64" s="96"/>
    </row>
    <row r="65" spans="10:16" ht="15" customHeight="1" x14ac:dyDescent="0.2">
      <c r="J65" s="39" t="s">
        <v>83</v>
      </c>
      <c r="K65" s="37">
        <f t="shared" si="29"/>
        <v>12.999999999999998</v>
      </c>
      <c r="L65" s="37">
        <f t="shared" si="29"/>
        <v>10.9</v>
      </c>
      <c r="M65" s="37">
        <f t="shared" si="29"/>
        <v>10.9</v>
      </c>
      <c r="N65" s="97">
        <f>P24-0.4</f>
        <v>4.0699999999999994</v>
      </c>
      <c r="O65" s="98"/>
    </row>
    <row r="66" spans="10:16" ht="15" customHeight="1" x14ac:dyDescent="0.2">
      <c r="J66" s="33" t="s">
        <v>89</v>
      </c>
      <c r="K66" s="34"/>
      <c r="L66" s="34"/>
      <c r="M66" s="34"/>
      <c r="N66" s="93"/>
      <c r="O66" s="94"/>
      <c r="P66" s="47"/>
    </row>
    <row r="67" spans="10:16" ht="15" customHeight="1" x14ac:dyDescent="0.2">
      <c r="J67" s="38" t="s">
        <v>41</v>
      </c>
      <c r="K67" s="36">
        <f>K26-0.4</f>
        <v>8.1999999999999993</v>
      </c>
      <c r="L67" s="36">
        <f>L26-0.4</f>
        <v>7.1</v>
      </c>
      <c r="M67" s="36">
        <f>M26-0.4</f>
        <v>5.8</v>
      </c>
      <c r="N67" s="95">
        <f>P27-0.4</f>
        <v>3.9899999999999998</v>
      </c>
      <c r="O67" s="96"/>
      <c r="P67" s="44"/>
    </row>
    <row r="68" spans="10:16" ht="15" customHeight="1" x14ac:dyDescent="0.2">
      <c r="J68" s="39" t="s">
        <v>83</v>
      </c>
      <c r="K68" s="37">
        <f>K28-0.4</f>
        <v>12.999999999999998</v>
      </c>
      <c r="L68" s="37">
        <f>L28-0.4</f>
        <v>10.9</v>
      </c>
      <c r="M68" s="37">
        <f>M28-0.4</f>
        <v>10.9</v>
      </c>
      <c r="N68" s="97">
        <f>P28-0.4</f>
        <v>3.9899999999999998</v>
      </c>
      <c r="O68" s="98"/>
      <c r="P68" s="44"/>
    </row>
    <row r="69" spans="10:16" ht="15" customHeight="1" x14ac:dyDescent="0.2">
      <c r="J69" s="33" t="s">
        <v>90</v>
      </c>
      <c r="K69" s="34"/>
      <c r="L69" s="34"/>
      <c r="M69" s="34"/>
      <c r="N69" s="93"/>
      <c r="O69" s="94"/>
      <c r="P69" s="44"/>
    </row>
    <row r="70" spans="10:16" ht="15" customHeight="1" x14ac:dyDescent="0.2">
      <c r="J70" s="38" t="s">
        <v>41</v>
      </c>
      <c r="K70" s="36">
        <f t="shared" ref="K70:M71" si="30">K31-0.4</f>
        <v>8.1999999999999993</v>
      </c>
      <c r="L70" s="36">
        <f t="shared" si="30"/>
        <v>7.1</v>
      </c>
      <c r="M70" s="36">
        <f t="shared" si="30"/>
        <v>5.8</v>
      </c>
      <c r="N70" s="95">
        <f>P31-0.4</f>
        <v>3.9099999999999997</v>
      </c>
      <c r="O70" s="96"/>
      <c r="P70" s="44"/>
    </row>
    <row r="71" spans="10:16" ht="15" customHeight="1" x14ac:dyDescent="0.2">
      <c r="J71" s="39" t="s">
        <v>83</v>
      </c>
      <c r="K71" s="37">
        <f t="shared" si="30"/>
        <v>12.999999999999998</v>
      </c>
      <c r="L71" s="37">
        <f t="shared" si="30"/>
        <v>10.9</v>
      </c>
      <c r="M71" s="37">
        <f t="shared" si="30"/>
        <v>10.9</v>
      </c>
      <c r="N71" s="97">
        <f>P32-0.4</f>
        <v>3.9099999999999997</v>
      </c>
      <c r="O71" s="98"/>
      <c r="P71" s="44"/>
    </row>
    <row r="72" spans="10:16" ht="15" customHeight="1" x14ac:dyDescent="0.2">
      <c r="J72" s="33" t="s">
        <v>59</v>
      </c>
      <c r="K72" s="34"/>
      <c r="L72" s="34"/>
      <c r="M72" s="34"/>
      <c r="N72" s="93"/>
      <c r="O72" s="94"/>
      <c r="P72" s="44"/>
    </row>
    <row r="73" spans="10:16" ht="15" customHeight="1" x14ac:dyDescent="0.2">
      <c r="J73" s="38" t="s">
        <v>41</v>
      </c>
      <c r="K73" s="36">
        <f t="shared" ref="K73:M74" si="31">K38-0.4</f>
        <v>8.1999999999999993</v>
      </c>
      <c r="L73" s="36">
        <f t="shared" si="31"/>
        <v>7.1</v>
      </c>
      <c r="M73" s="36">
        <f t="shared" si="31"/>
        <v>5.8</v>
      </c>
      <c r="N73" s="95">
        <f>P38-0.4</f>
        <v>6.6</v>
      </c>
      <c r="O73" s="96"/>
      <c r="P73" s="44"/>
    </row>
    <row r="74" spans="10:16" ht="15" customHeight="1" x14ac:dyDescent="0.2">
      <c r="J74" s="39" t="s">
        <v>83</v>
      </c>
      <c r="K74" s="37">
        <f t="shared" si="31"/>
        <v>12.999999999999998</v>
      </c>
      <c r="L74" s="37">
        <f t="shared" si="31"/>
        <v>10.9</v>
      </c>
      <c r="M74" s="37">
        <f t="shared" si="31"/>
        <v>10.9</v>
      </c>
      <c r="N74" s="97">
        <f>P39-0.4</f>
        <v>6.6</v>
      </c>
      <c r="O74" s="98"/>
      <c r="P74" s="44"/>
    </row>
    <row r="75" spans="10:16" ht="15" customHeight="1" x14ac:dyDescent="0.2">
      <c r="J75" s="55"/>
      <c r="K75" s="56"/>
      <c r="L75" s="56"/>
      <c r="M75" s="56"/>
      <c r="N75" s="56"/>
      <c r="O75" s="56"/>
      <c r="P75" s="44"/>
    </row>
    <row r="76" spans="10:16" ht="15" customHeight="1" x14ac:dyDescent="0.2">
      <c r="J76" s="58" t="s">
        <v>79</v>
      </c>
      <c r="K76" s="58"/>
      <c r="L76" s="58"/>
      <c r="M76" s="58"/>
      <c r="N76" s="58"/>
      <c r="O76" s="58"/>
      <c r="P76" s="44"/>
    </row>
    <row r="77" spans="10:16" ht="15" customHeight="1" x14ac:dyDescent="0.2">
      <c r="J77" s="58" t="s">
        <v>80</v>
      </c>
      <c r="K77" s="58"/>
      <c r="L77" s="58"/>
      <c r="M77" s="58"/>
      <c r="N77" s="58"/>
      <c r="O77" s="58"/>
      <c r="P77" s="54"/>
    </row>
    <row r="78" spans="10:16" ht="15" customHeight="1" x14ac:dyDescent="0.2">
      <c r="J78" s="58" t="s">
        <v>85</v>
      </c>
      <c r="K78" s="58"/>
      <c r="L78" s="58"/>
      <c r="M78" s="58"/>
      <c r="N78" s="58"/>
      <c r="O78" s="58"/>
      <c r="P78" s="44"/>
    </row>
    <row r="79" spans="10:16" ht="15" customHeight="1" x14ac:dyDescent="0.2">
      <c r="J79" s="58" t="s">
        <v>78</v>
      </c>
      <c r="K79" s="58"/>
      <c r="L79" s="58"/>
      <c r="M79" s="58"/>
      <c r="N79" s="58"/>
      <c r="O79" s="58"/>
      <c r="P79" s="44"/>
    </row>
    <row r="80" spans="10:16" ht="15" customHeight="1" x14ac:dyDescent="0.2">
      <c r="J80" s="58" t="s">
        <v>86</v>
      </c>
      <c r="K80" s="58"/>
      <c r="L80" s="58"/>
      <c r="M80" s="58"/>
      <c r="N80" s="58"/>
      <c r="O80" s="58"/>
      <c r="P80" s="44"/>
    </row>
    <row r="81" spans="10:16" ht="15" customHeight="1" x14ac:dyDescent="0.2">
      <c r="P81" s="44"/>
    </row>
    <row r="82" spans="10:16" ht="15" customHeight="1" x14ac:dyDescent="0.2">
      <c r="J82" s="47"/>
      <c r="K82" s="47"/>
      <c r="L82" s="47"/>
      <c r="M82" s="47"/>
      <c r="N82" s="47"/>
      <c r="O82" s="44"/>
      <c r="P82" s="44"/>
    </row>
    <row r="83" spans="10:16" ht="15" customHeight="1" x14ac:dyDescent="0.25">
      <c r="J83" s="83" t="s">
        <v>16</v>
      </c>
      <c r="K83" s="84"/>
      <c r="L83" s="84"/>
      <c r="M83" s="85"/>
      <c r="N83" s="44"/>
      <c r="O83" s="44"/>
      <c r="P83" s="44"/>
    </row>
    <row r="84" spans="10:16" ht="15" customHeight="1" x14ac:dyDescent="0.2">
      <c r="J84" s="68" t="s">
        <v>0</v>
      </c>
      <c r="K84" s="62" t="s">
        <v>61</v>
      </c>
      <c r="L84" s="63"/>
      <c r="M84" s="64"/>
      <c r="N84" s="44"/>
      <c r="O84" s="44"/>
      <c r="P84" s="44"/>
    </row>
    <row r="85" spans="10:16" ht="15" customHeight="1" x14ac:dyDescent="0.2">
      <c r="J85" s="69"/>
      <c r="K85" s="65"/>
      <c r="L85" s="66"/>
      <c r="M85" s="67"/>
      <c r="N85" s="44"/>
      <c r="O85" s="44"/>
      <c r="P85" s="44"/>
    </row>
    <row r="86" spans="10:16" ht="15" customHeight="1" x14ac:dyDescent="0.2">
      <c r="J86" s="70"/>
      <c r="K86" s="2" t="s">
        <v>17</v>
      </c>
      <c r="L86" s="2" t="s">
        <v>18</v>
      </c>
      <c r="M86" s="2" t="s">
        <v>26</v>
      </c>
      <c r="N86" s="44"/>
      <c r="O86" s="44"/>
      <c r="P86" s="44"/>
    </row>
    <row r="87" spans="10:16" ht="15" customHeight="1" x14ac:dyDescent="0.2">
      <c r="J87" s="20" t="s">
        <v>34</v>
      </c>
      <c r="K87" s="13">
        <v>2.9405168942367736</v>
      </c>
      <c r="L87" s="13">
        <v>2.7310341603465553</v>
      </c>
      <c r="M87" s="13">
        <v>1.8387928863696974</v>
      </c>
      <c r="N87" s="44"/>
      <c r="O87" s="44"/>
      <c r="P87" s="44"/>
    </row>
    <row r="88" spans="10:16" ht="15" customHeight="1" x14ac:dyDescent="0.2">
      <c r="J88" s="3" t="s">
        <v>6</v>
      </c>
      <c r="K88" s="5">
        <f>ROUND(K87,2)</f>
        <v>2.94</v>
      </c>
      <c r="L88" s="5">
        <f>ROUND(L87,2)</f>
        <v>2.73</v>
      </c>
      <c r="M88" s="5">
        <f>ROUND(M87,2)</f>
        <v>1.84</v>
      </c>
      <c r="N88" s="44"/>
      <c r="O88" s="44"/>
      <c r="P88" s="44"/>
    </row>
    <row r="89" spans="10:16" ht="15" customHeight="1" x14ac:dyDescent="0.2">
      <c r="J89" s="4" t="s">
        <v>35</v>
      </c>
      <c r="K89" s="86">
        <v>1.4E-2</v>
      </c>
      <c r="L89" s="87"/>
      <c r="M89" s="88"/>
      <c r="N89" s="44"/>
      <c r="O89" s="44"/>
      <c r="P89" s="44"/>
    </row>
    <row r="90" spans="10:16" ht="15" customHeight="1" x14ac:dyDescent="0.2">
      <c r="J90" s="20" t="s">
        <v>28</v>
      </c>
      <c r="K90" s="13">
        <f>K87*(1-$K89)</f>
        <v>2.8993496577174587</v>
      </c>
      <c r="L90" s="13">
        <f>L87*(1-$K89)</f>
        <v>2.6927996821017035</v>
      </c>
      <c r="M90" s="13">
        <f>M87*(1-$K89)</f>
        <v>1.8130497859605217</v>
      </c>
      <c r="N90" s="44"/>
      <c r="O90" s="44"/>
      <c r="P90" s="44"/>
    </row>
    <row r="91" spans="10:16" ht="15" customHeight="1" x14ac:dyDescent="0.2">
      <c r="J91" s="3" t="s">
        <v>6</v>
      </c>
      <c r="K91" s="5">
        <f>ROUND(K90,2)</f>
        <v>2.9</v>
      </c>
      <c r="L91" s="5">
        <f>ROUND(L90,2)</f>
        <v>2.69</v>
      </c>
      <c r="M91" s="5">
        <f>ROUND(M90,2)</f>
        <v>1.81</v>
      </c>
      <c r="N91" s="44"/>
      <c r="O91" s="44"/>
      <c r="P91" s="44"/>
    </row>
    <row r="92" spans="10:16" ht="15" customHeight="1" x14ac:dyDescent="0.2">
      <c r="J92" s="4" t="s">
        <v>35</v>
      </c>
      <c r="K92" s="86">
        <v>1.4E-2</v>
      </c>
      <c r="L92" s="87"/>
      <c r="M92" s="88"/>
      <c r="N92" s="44"/>
      <c r="O92" s="44"/>
      <c r="P92" s="44"/>
    </row>
    <row r="93" spans="10:16" ht="15" customHeight="1" x14ac:dyDescent="0.2">
      <c r="J93" s="20" t="s">
        <v>29</v>
      </c>
      <c r="K93" s="13">
        <f>K90*(1-$K92)</f>
        <v>2.8587587625094142</v>
      </c>
      <c r="L93" s="13">
        <f>L90*(1-$K92)</f>
        <v>2.6551004865522798</v>
      </c>
      <c r="M93" s="13">
        <f>M90*(1-$K92)</f>
        <v>1.7876670889570743</v>
      </c>
      <c r="N93" s="44"/>
      <c r="O93" s="44"/>
      <c r="P93" s="44"/>
    </row>
    <row r="94" spans="10:16" ht="15" customHeight="1" x14ac:dyDescent="0.2">
      <c r="J94" s="3" t="s">
        <v>6</v>
      </c>
      <c r="K94" s="5">
        <f>ROUND(K93,2)</f>
        <v>2.86</v>
      </c>
      <c r="L94" s="5">
        <f>ROUND(L93,2)</f>
        <v>2.66</v>
      </c>
      <c r="M94" s="5">
        <f>ROUND(M93,2)</f>
        <v>1.79</v>
      </c>
      <c r="N94" s="44"/>
      <c r="O94" s="44"/>
      <c r="P94" s="44"/>
    </row>
    <row r="95" spans="10:16" ht="15" customHeight="1" x14ac:dyDescent="0.2">
      <c r="J95" s="4" t="s">
        <v>35</v>
      </c>
      <c r="K95" s="86">
        <v>1.4E-2</v>
      </c>
      <c r="L95" s="87"/>
      <c r="M95" s="88"/>
      <c r="N95" s="44"/>
      <c r="O95" s="44"/>
      <c r="P95" s="44"/>
    </row>
    <row r="96" spans="10:16" ht="15" customHeight="1" x14ac:dyDescent="0.2">
      <c r="J96" s="20" t="s">
        <v>30</v>
      </c>
      <c r="K96" s="13">
        <f>K93*(1-$K95)</f>
        <v>2.8187361398342823</v>
      </c>
      <c r="L96" s="13">
        <f>L93*(1-$K95)</f>
        <v>2.6179290797405477</v>
      </c>
      <c r="M96" s="13">
        <f>M93*(1-$K95)</f>
        <v>1.7626397497116753</v>
      </c>
      <c r="N96" s="44"/>
      <c r="O96" s="44"/>
      <c r="P96" s="44"/>
    </row>
    <row r="97" spans="10:16" ht="15" customHeight="1" x14ac:dyDescent="0.2">
      <c r="J97" s="3" t="s">
        <v>6</v>
      </c>
      <c r="K97" s="5">
        <f>ROUND(K96,2)</f>
        <v>2.82</v>
      </c>
      <c r="L97" s="5">
        <f>ROUND(L96,2)</f>
        <v>2.62</v>
      </c>
      <c r="M97" s="5">
        <f>ROUND(M96,2)</f>
        <v>1.76</v>
      </c>
      <c r="N97" s="44"/>
      <c r="O97" s="44"/>
      <c r="P97" s="44"/>
    </row>
    <row r="98" spans="10:16" ht="15" customHeight="1" x14ac:dyDescent="0.2">
      <c r="J98" s="4" t="s">
        <v>35</v>
      </c>
      <c r="K98" s="86">
        <v>1.7999999999999999E-2</v>
      </c>
      <c r="L98" s="87"/>
      <c r="M98" s="88"/>
      <c r="N98" s="44"/>
      <c r="O98" s="44"/>
      <c r="P98" s="44"/>
    </row>
    <row r="99" spans="10:16" ht="15" customHeight="1" x14ac:dyDescent="0.2">
      <c r="J99" s="20" t="s">
        <v>46</v>
      </c>
      <c r="K99" s="13">
        <f>K96*(1-$K98)</f>
        <v>2.7679988893172651</v>
      </c>
      <c r="L99" s="13">
        <f>L96*(1-$K98)</f>
        <v>2.5708063563052179</v>
      </c>
      <c r="M99" s="13">
        <f>M96*(1-$K98)</f>
        <v>1.730912234216865</v>
      </c>
      <c r="N99" s="44"/>
      <c r="O99" s="44"/>
      <c r="P99" s="44"/>
    </row>
    <row r="100" spans="10:16" ht="15" customHeight="1" x14ac:dyDescent="0.2">
      <c r="J100" s="3" t="s">
        <v>6</v>
      </c>
      <c r="K100" s="5">
        <f>ROUND(K99,2)</f>
        <v>2.77</v>
      </c>
      <c r="L100" s="5">
        <f>ROUND(L99,2)</f>
        <v>2.57</v>
      </c>
      <c r="M100" s="5">
        <f>ROUND(M99,2)</f>
        <v>1.73</v>
      </c>
      <c r="N100" s="44"/>
      <c r="O100" s="44"/>
      <c r="P100" s="44"/>
    </row>
    <row r="101" spans="10:16" ht="15" customHeight="1" x14ac:dyDescent="0.2">
      <c r="J101" s="4" t="s">
        <v>35</v>
      </c>
      <c r="K101" s="86">
        <v>1.7999999999999999E-2</v>
      </c>
      <c r="L101" s="87"/>
      <c r="M101" s="88"/>
      <c r="N101" s="44"/>
      <c r="O101" s="44"/>
      <c r="P101" s="44"/>
    </row>
    <row r="102" spans="10:16" ht="15" customHeight="1" x14ac:dyDescent="0.2">
      <c r="J102" s="20" t="s">
        <v>47</v>
      </c>
      <c r="K102" s="13">
        <f>K99*(1-$K101)</f>
        <v>2.7181749093095542</v>
      </c>
      <c r="L102" s="13">
        <f>L99*(1-$K101)</f>
        <v>2.524531841891724</v>
      </c>
      <c r="M102" s="13">
        <f>M99*(1-$K101)</f>
        <v>1.6997558140009614</v>
      </c>
      <c r="N102" s="44"/>
      <c r="O102" s="44"/>
      <c r="P102" s="44"/>
    </row>
    <row r="103" spans="10:16" ht="15" customHeight="1" x14ac:dyDescent="0.2">
      <c r="J103" s="3" t="s">
        <v>6</v>
      </c>
      <c r="K103" s="5">
        <f>ROUND(K102,2)</f>
        <v>2.72</v>
      </c>
      <c r="L103" s="5">
        <f>ROUND(L102,2)</f>
        <v>2.52</v>
      </c>
      <c r="M103" s="5">
        <f>ROUND(M102,2)</f>
        <v>1.7</v>
      </c>
      <c r="N103" s="44"/>
      <c r="O103" s="44"/>
      <c r="P103" s="44"/>
    </row>
    <row r="104" spans="10:16" ht="15" customHeight="1" x14ac:dyDescent="0.2">
      <c r="J104" s="51"/>
      <c r="K104" s="52"/>
      <c r="L104" s="52"/>
      <c r="M104" s="52"/>
      <c r="N104" s="44"/>
      <c r="O104" s="44"/>
      <c r="P104" s="44"/>
    </row>
    <row r="105" spans="10:16" ht="15" customHeight="1" x14ac:dyDescent="0.2">
      <c r="J105" s="68" t="s">
        <v>0</v>
      </c>
      <c r="K105" s="62" t="s">
        <v>62</v>
      </c>
      <c r="L105" s="63"/>
      <c r="M105" s="64"/>
      <c r="N105" s="44"/>
      <c r="O105" s="44"/>
      <c r="P105" s="44"/>
    </row>
    <row r="106" spans="10:16" ht="15" customHeight="1" x14ac:dyDescent="0.2">
      <c r="J106" s="69"/>
      <c r="K106" s="65"/>
      <c r="L106" s="66"/>
      <c r="M106" s="67"/>
      <c r="N106" s="44"/>
      <c r="O106" s="44"/>
      <c r="P106" s="44"/>
    </row>
    <row r="107" spans="10:16" ht="15" customHeight="1" x14ac:dyDescent="0.2">
      <c r="J107" s="70"/>
      <c r="K107" s="2" t="s">
        <v>17</v>
      </c>
      <c r="L107" s="2" t="s">
        <v>18</v>
      </c>
      <c r="M107" s="2" t="s">
        <v>60</v>
      </c>
      <c r="N107" s="44"/>
      <c r="O107" s="44"/>
      <c r="P107" s="44"/>
    </row>
    <row r="108" spans="10:16" ht="15" customHeight="1" x14ac:dyDescent="0.2">
      <c r="J108" s="4" t="s">
        <v>35</v>
      </c>
      <c r="K108" s="86">
        <v>1.7999999999999999E-2</v>
      </c>
      <c r="L108" s="87"/>
      <c r="M108" s="88"/>
      <c r="N108" s="44"/>
      <c r="O108" s="44"/>
      <c r="P108" s="44"/>
    </row>
    <row r="109" spans="10:16" ht="15" customHeight="1" x14ac:dyDescent="0.2">
      <c r="J109" s="20" t="s">
        <v>92</v>
      </c>
      <c r="K109" s="13">
        <f>K102*(1-$K108)</f>
        <v>2.6692477609419822</v>
      </c>
      <c r="L109" s="13">
        <f>L102*(1-$K108)</f>
        <v>2.4790902687376728</v>
      </c>
      <c r="M109" s="13">
        <f>M102*(1-$K108)</f>
        <v>1.6691602093489442</v>
      </c>
      <c r="N109" s="44"/>
      <c r="O109" s="44"/>
      <c r="P109" s="44"/>
    </row>
    <row r="110" spans="10:16" ht="15" customHeight="1" x14ac:dyDescent="0.2">
      <c r="J110" s="3" t="s">
        <v>6</v>
      </c>
      <c r="K110" s="5">
        <f>ROUND(K109,2)</f>
        <v>2.67</v>
      </c>
      <c r="L110" s="5">
        <f>ROUND(L109,2)</f>
        <v>2.48</v>
      </c>
      <c r="M110" s="5">
        <f>ROUND(M109,2)</f>
        <v>1.67</v>
      </c>
      <c r="N110" s="44"/>
      <c r="O110" s="44"/>
      <c r="P110" s="44"/>
    </row>
    <row r="111" spans="10:16" ht="15" customHeight="1" x14ac:dyDescent="0.2">
      <c r="J111" s="57"/>
      <c r="K111" s="50"/>
      <c r="L111" s="50"/>
      <c r="M111" s="50"/>
      <c r="N111" s="44"/>
      <c r="O111" s="44"/>
      <c r="P111" s="44"/>
    </row>
    <row r="112" spans="10:16" ht="15" customHeight="1" x14ac:dyDescent="0.2">
      <c r="J112" s="41" t="s">
        <v>56</v>
      </c>
      <c r="K112" s="41"/>
      <c r="L112" s="41"/>
      <c r="M112" s="41"/>
      <c r="N112" s="41"/>
      <c r="O112" s="41"/>
      <c r="P112" s="44"/>
    </row>
    <row r="113" spans="10:16" ht="15" customHeight="1" x14ac:dyDescent="0.2">
      <c r="J113" s="41" t="s">
        <v>55</v>
      </c>
      <c r="K113" s="41"/>
      <c r="L113" s="41"/>
      <c r="M113" s="41"/>
      <c r="N113" s="44"/>
      <c r="O113" s="44"/>
      <c r="P113" s="44"/>
    </row>
    <row r="114" spans="10:16" ht="15" customHeight="1" x14ac:dyDescent="0.2">
      <c r="J114" s="41" t="s">
        <v>91</v>
      </c>
      <c r="K114" s="41"/>
      <c r="L114" s="41"/>
      <c r="M114" s="41"/>
      <c r="N114" s="44"/>
      <c r="O114" s="44"/>
      <c r="P114" s="44"/>
    </row>
  </sheetData>
  <mergeCells count="67">
    <mergeCell ref="J49:O49"/>
    <mergeCell ref="N66:O66"/>
    <mergeCell ref="N67:O67"/>
    <mergeCell ref="N68:O68"/>
    <mergeCell ref="N56:O56"/>
    <mergeCell ref="J50:J52"/>
    <mergeCell ref="N62:O62"/>
    <mergeCell ref="N63:O63"/>
    <mergeCell ref="N64:O64"/>
    <mergeCell ref="N65:O65"/>
    <mergeCell ref="N57:O57"/>
    <mergeCell ref="N58:O58"/>
    <mergeCell ref="N59:O59"/>
    <mergeCell ref="N60:O60"/>
    <mergeCell ref="N61:O61"/>
    <mergeCell ref="N52:O52"/>
    <mergeCell ref="K98:M98"/>
    <mergeCell ref="K101:M101"/>
    <mergeCell ref="K108:M108"/>
    <mergeCell ref="K50:M51"/>
    <mergeCell ref="N50:O51"/>
    <mergeCell ref="N69:O69"/>
    <mergeCell ref="N70:O70"/>
    <mergeCell ref="N71:O71"/>
    <mergeCell ref="N72:O72"/>
    <mergeCell ref="N73:O73"/>
    <mergeCell ref="N74:O74"/>
    <mergeCell ref="N53:O53"/>
    <mergeCell ref="N54:O54"/>
    <mergeCell ref="N55:O55"/>
    <mergeCell ref="J84:J86"/>
    <mergeCell ref="K84:M85"/>
    <mergeCell ref="K92:M92"/>
    <mergeCell ref="K95:M95"/>
    <mergeCell ref="K89:M89"/>
    <mergeCell ref="B27:G28"/>
    <mergeCell ref="B2:G2"/>
    <mergeCell ref="B3:G3"/>
    <mergeCell ref="J5:J7"/>
    <mergeCell ref="B12:G13"/>
    <mergeCell ref="B14:G15"/>
    <mergeCell ref="B17:G17"/>
    <mergeCell ref="B25:G25"/>
    <mergeCell ref="B5:G5"/>
    <mergeCell ref="B19:C19"/>
    <mergeCell ref="B21:G22"/>
    <mergeCell ref="J2:P2"/>
    <mergeCell ref="K5:O6"/>
    <mergeCell ref="J4:P4"/>
    <mergeCell ref="K25:O25"/>
    <mergeCell ref="K13:O13"/>
    <mergeCell ref="P5:P7"/>
    <mergeCell ref="K105:M106"/>
    <mergeCell ref="J105:J107"/>
    <mergeCell ref="J34:J36"/>
    <mergeCell ref="K34:O35"/>
    <mergeCell ref="J42:P42"/>
    <mergeCell ref="J43:P43"/>
    <mergeCell ref="P34:P36"/>
    <mergeCell ref="J41:P41"/>
    <mergeCell ref="J44:P44"/>
    <mergeCell ref="J45:P45"/>
    <mergeCell ref="J46:P46"/>
    <mergeCell ref="K29:O29"/>
    <mergeCell ref="K17:O17"/>
    <mergeCell ref="K21:O21"/>
    <mergeCell ref="J83:M83"/>
  </mergeCells>
  <phoneticPr fontId="3" type="noConversion"/>
  <pageMargins left="0.23622047244094491" right="0.23622047244094491" top="0.74803149606299213" bottom="0.74803149606299213" header="0.31496062992125984" footer="0.31496062992125984"/>
  <pageSetup paperSize="9" scale="57" orientation="landscape" r:id="rId1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26"/>
  <sheetViews>
    <sheetView showGridLines="0" zoomScale="115" zoomScaleNormal="115" workbookViewId="0">
      <selection activeCell="C21" sqref="C21"/>
    </sheetView>
  </sheetViews>
  <sheetFormatPr baseColWidth="10" defaultRowHeight="15" x14ac:dyDescent="0.25"/>
  <cols>
    <col min="1" max="1" width="2.85546875" style="6" customWidth="1"/>
    <col min="2" max="2" width="7.5703125" style="6" bestFit="1" customWidth="1"/>
    <col min="3" max="3" width="12.140625" style="6" customWidth="1"/>
    <col min="4" max="6" width="14" style="6" customWidth="1"/>
    <col min="7" max="16384" width="11.42578125" style="6"/>
  </cols>
  <sheetData>
    <row r="2" spans="1:6" x14ac:dyDescent="0.25">
      <c r="A2" s="6" t="s">
        <v>7</v>
      </c>
    </row>
    <row r="3" spans="1:6" x14ac:dyDescent="0.25">
      <c r="A3" s="6" t="s">
        <v>10</v>
      </c>
    </row>
    <row r="5" spans="1:6" x14ac:dyDescent="0.25">
      <c r="B5" s="103" t="s">
        <v>0</v>
      </c>
      <c r="C5" s="103"/>
      <c r="D5" s="10" t="s">
        <v>2</v>
      </c>
      <c r="E5" s="11" t="s">
        <v>1</v>
      </c>
      <c r="F5" s="12" t="s">
        <v>3</v>
      </c>
    </row>
    <row r="6" spans="1:6" ht="12.75" customHeight="1" x14ac:dyDescent="0.25">
      <c r="B6" s="104" t="s">
        <v>28</v>
      </c>
      <c r="C6" s="104"/>
      <c r="D6" s="25">
        <v>8.6</v>
      </c>
      <c r="E6" s="26">
        <v>7.5</v>
      </c>
      <c r="F6" s="27">
        <v>6.2</v>
      </c>
    </row>
    <row r="8" spans="1:6" x14ac:dyDescent="0.25">
      <c r="A8" s="6" t="s">
        <v>11</v>
      </c>
    </row>
    <row r="10" spans="1:6" ht="18" x14ac:dyDescent="0.35">
      <c r="B10" s="7" t="s">
        <v>12</v>
      </c>
      <c r="C10" s="6" t="s">
        <v>31</v>
      </c>
    </row>
    <row r="11" spans="1:6" x14ac:dyDescent="0.25">
      <c r="B11" s="8" t="s">
        <v>8</v>
      </c>
      <c r="C11" s="9">
        <f xml:space="preserve"> 10 / 100 * D6 + 30 / 100 *E6 + 60 /100 * F6</f>
        <v>6.83</v>
      </c>
      <c r="D11" s="6" t="s">
        <v>9</v>
      </c>
    </row>
    <row r="13" spans="1:6" x14ac:dyDescent="0.25">
      <c r="A13" s="6" t="s">
        <v>13</v>
      </c>
    </row>
    <row r="15" spans="1:6" ht="18" x14ac:dyDescent="0.35">
      <c r="B15" s="7" t="s">
        <v>14</v>
      </c>
      <c r="C15" s="6" t="s">
        <v>32</v>
      </c>
    </row>
    <row r="16" spans="1:6" x14ac:dyDescent="0.25">
      <c r="B16" s="8" t="s">
        <v>8</v>
      </c>
      <c r="C16" s="9">
        <f>10 / 100 * (D6- 0.4) + 30 / 100 * (E6 - 0.4)+ 60 /100 * (F6 - 0.4)</f>
        <v>6.43</v>
      </c>
      <c r="D16" s="6" t="s">
        <v>9</v>
      </c>
    </row>
    <row r="18" spans="1:17" x14ac:dyDescent="0.25">
      <c r="A18" s="6" t="s">
        <v>36</v>
      </c>
      <c r="F18"/>
      <c r="G18"/>
      <c r="H18"/>
      <c r="I18"/>
      <c r="J18"/>
      <c r="K18"/>
      <c r="L18"/>
      <c r="M18"/>
      <c r="N18"/>
      <c r="O18"/>
      <c r="P18"/>
      <c r="Q18"/>
    </row>
    <row r="19" spans="1:17" x14ac:dyDescent="0.25">
      <c r="F19"/>
      <c r="G19"/>
      <c r="H19"/>
      <c r="I19"/>
      <c r="J19"/>
      <c r="K19"/>
      <c r="L19"/>
      <c r="M19"/>
      <c r="N19"/>
      <c r="O19"/>
      <c r="P19"/>
      <c r="Q19"/>
    </row>
    <row r="20" spans="1:17" ht="18" x14ac:dyDescent="0.35">
      <c r="B20" s="7" t="s">
        <v>39</v>
      </c>
      <c r="C20" s="6" t="s">
        <v>33</v>
      </c>
      <c r="F20"/>
      <c r="G20"/>
      <c r="H20"/>
      <c r="I20"/>
      <c r="J20"/>
      <c r="K20"/>
      <c r="L20"/>
      <c r="M20"/>
      <c r="N20"/>
      <c r="O20"/>
      <c r="P20"/>
      <c r="Q20"/>
    </row>
    <row r="21" spans="1:17" x14ac:dyDescent="0.25">
      <c r="B21" s="8" t="s">
        <v>8</v>
      </c>
      <c r="C21" s="9">
        <f>10 / 100 * (D6 - 0.4 + 4.8) + 30 / 100 * (E6 - 0.4 + 3.8)+ 60 /100 * (F6 - 0.4 + 5.1)</f>
        <v>11.11</v>
      </c>
      <c r="D21" s="6" t="s">
        <v>9</v>
      </c>
      <c r="F21"/>
      <c r="G21"/>
      <c r="H21"/>
      <c r="I21"/>
      <c r="J21"/>
      <c r="K21"/>
      <c r="L21"/>
      <c r="M21"/>
      <c r="N21"/>
      <c r="O21"/>
      <c r="P21"/>
      <c r="Q21"/>
    </row>
    <row r="22" spans="1:17" x14ac:dyDescent="0.25">
      <c r="B22"/>
      <c r="C22" s="28"/>
      <c r="D22" s="28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x14ac:dyDescent="0.25">
      <c r="A23" s="6" t="s">
        <v>37</v>
      </c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5" spans="1:17" ht="18" x14ac:dyDescent="0.35">
      <c r="B25" s="7" t="s">
        <v>40</v>
      </c>
      <c r="C25" s="6" t="s">
        <v>38</v>
      </c>
    </row>
    <row r="26" spans="1:17" x14ac:dyDescent="0.25">
      <c r="B26" s="8" t="s">
        <v>8</v>
      </c>
      <c r="C26" s="9">
        <f>10 / 100 * (D6 + 4.8) + 30 / 100 * (E6 + 3.8)+ 60 /100 * (F6 + 5.1)</f>
        <v>11.510000000000002</v>
      </c>
      <c r="D26" s="6" t="s">
        <v>9</v>
      </c>
    </row>
  </sheetData>
  <mergeCells count="2">
    <mergeCell ref="B5:C5"/>
    <mergeCell ref="B6:C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Solar</vt:lpstr>
      <vt:lpstr>Beispiel</vt:lpstr>
      <vt:lpstr>Beispiel!Druckbereich</vt:lpstr>
      <vt:lpstr>Solar!Druckbereich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605-8</cp:lastModifiedBy>
  <cp:lastPrinted>2019-04-15T07:54:25Z</cp:lastPrinted>
  <dcterms:created xsi:type="dcterms:W3CDTF">2012-09-17T15:14:14Z</dcterms:created>
  <dcterms:modified xsi:type="dcterms:W3CDTF">2022-10-27T06:50:48Z</dcterms:modified>
</cp:coreProperties>
</file>