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DieseArbeitsmappe" defaultThemeVersion="124226"/>
  <mc:AlternateContent xmlns:mc="http://schemas.openxmlformats.org/markup-compatibility/2006">
    <mc:Choice Requires="x15">
      <x15ac:absPath xmlns:x15ac="http://schemas.microsoft.com/office/spreadsheetml/2010/11/ac" url="Z:\Strom\BK8-RPIII (2019-2023)\_Allgemeines_Vorlagen_Muster\Tools\Anp_EOG_Verprobung\1_Anp_EOG\2023\"/>
    </mc:Choice>
  </mc:AlternateContent>
  <bookViews>
    <workbookView xWindow="0" yWindow="0" windowWidth="19200" windowHeight="10185" tabRatio="832" activeTab="2"/>
  </bookViews>
  <sheets>
    <sheet name="Ausfüllhilfe" sheetId="17" r:id="rId1"/>
    <sheet name="Changelog" sheetId="40" r:id="rId2"/>
    <sheet name="A. Allgemeine Informationen" sheetId="4" r:id="rId3"/>
    <sheet name="B. Übersicht EOG" sheetId="39" r:id="rId4"/>
    <sheet name="C. Erlösobergrenze" sheetId="18" r:id="rId5"/>
    <sheet name="D. Netzübergänge" sheetId="36" r:id="rId6"/>
    <sheet name="E. Erläuterungen" sheetId="3" r:id="rId7"/>
    <sheet name="Anlage 2-1" sheetId="27" r:id="rId8"/>
    <sheet name="Anlage 2-4" sheetId="14" r:id="rId9"/>
    <sheet name="Anlage 2-6" sheetId="7" r:id="rId10"/>
    <sheet name="Anlage 2-8" sheetId="15" r:id="rId11"/>
    <sheet name="Anlage 2-9" sheetId="34" r:id="rId12"/>
    <sheet name="Anlage 2-10" sheetId="33" r:id="rId13"/>
    <sheet name="Anlage 2-11" sheetId="32" r:id="rId14"/>
    <sheet name="Anlage 2-13" sheetId="8" r:id="rId15"/>
    <sheet name="Anlage EPMK" sheetId="38" r:id="rId16"/>
    <sheet name="Anlage Volatile Kosten" sheetId="30" r:id="rId17"/>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Key1" hidden="1">#REF!</definedName>
    <definedName name="_Key2" hidden="1">#REF!</definedName>
    <definedName name="_Order1" hidden="1">255</definedName>
    <definedName name="_Order2" hidden="1">255</definedName>
    <definedName name="_Sort" localSheetId="1" hidden="1">#REF!</definedName>
    <definedName name="_Sort" hidden="1">#REF!</definedName>
    <definedName name="_xlnm.Print_Area" localSheetId="2" xml:space="preserve"> 'A. Allgemeine Informationen'!$A$1:$C$17</definedName>
    <definedName name="_xlnm.Print_Area" localSheetId="7" xml:space="preserve"> 'Anlage 2-1'!$A$1:$G$8</definedName>
    <definedName name="_xlnm.Print_Area" localSheetId="14">'Anlage 2-13'!$A$1:$J$27</definedName>
    <definedName name="_xlnm.Print_Area" localSheetId="8">'Anlage 2-4'!$A$1:$I$147</definedName>
    <definedName name="_xlnm.Print_Area" localSheetId="9">'Anlage 2-6'!$A$1:$G$110</definedName>
    <definedName name="_xlnm.Print_Area" localSheetId="10" xml:space="preserve"> 'Anlage 2-8'!$A$1:$N$64</definedName>
    <definedName name="_xlnm.Print_Area" localSheetId="15" xml:space="preserve"> 'Anlage EPMK'!$A$1:$J$7</definedName>
    <definedName name="_xlnm.Print_Area" localSheetId="16">'Anlage Volatile Kosten'!$A$1:$F$2</definedName>
    <definedName name="_xlnm.Print_Area" localSheetId="0">Ausfüllhilfe!$A$2:$C$88</definedName>
    <definedName name="_xlnm.Print_Area" localSheetId="3">'B. Übersicht EOG'!$B$2:$O$15</definedName>
    <definedName name="_xlnm.Print_Area" localSheetId="4">'C. Erlösobergrenze'!$A$1:$J$81</definedName>
    <definedName name="_xlnm.Print_Area" localSheetId="5">'D. Netzübergänge'!$A$2:$S$12</definedName>
    <definedName name="_xlnm.Print_Area" localSheetId="6">'E. Erläuterungen'!$A$1:$D$40</definedName>
    <definedName name="_xlnm.Print_Titles" localSheetId="4">'C. Erlösobergrenze'!$9:$9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Z_340FE5FC_BDBD_4E34_B325_045BE6AECF89_.wvu.PrintArea" localSheetId="4" hidden="1">'C. Erlösobergrenze'!$A$1:$J$3</definedName>
    <definedName name="Z_340FE5FC_BDBD_4E34_B325_045BE6AECF89_.wvu.Rows" localSheetId="4" hidden="1">'C. Erlösobergrenze'!#REF!,'C. Erlösobergrenze'!#REF!,'C. Erlösobergrenze'!#REF!</definedName>
    <definedName name="Z_584C8BAE_7F2A_46FF_8D96_2C5D9386BC21_.wvu.Rows" localSheetId="4" hidden="1">'C. Erlösobergrenze'!#REF!,'C. Erlösobergrenze'!#REF!,'C. Erlösobergrenze'!#REF!</definedName>
    <definedName name="Z_7F6F393A_2E90_4C6C_8A16_D5729A43DE4E_.wvu.PrintArea" localSheetId="2" hidden="1">'A. Allgemeine Informationen'!$A$1:$C$13</definedName>
    <definedName name="Z_AB984B78_CF90_47D3_BD7F_5805A1C1409B_.wvu.PrintArea" localSheetId="1" hidden="1">Changelog!#REF!</definedName>
    <definedName name="Z_B886647A_3DEE_4A85_B930_90F3F586054D_.wvu.PrintArea" localSheetId="2" hidden="1" xml:space="preserve">         'A. Allgemeine Informationen'!$A$1:$C$13</definedName>
    <definedName name="Z_BD34DE52_ADB5_4E56_BFB1_262C0996E355_.wvu.Rows" localSheetId="4" hidden="1">'C. Erlösobergrenze'!#REF!,'C. Erlösobergrenze'!#REF!,'C. Erlösobergrenze'!#REF!</definedName>
    <definedName name="Z_C38566EE_89AB_4D99_ACBD_6CB7080109F3_.wvu.Rows" localSheetId="4" hidden="1">'C. Erlösobergrenze'!#REF!,'C. Erlösobergrenze'!#REF!,'C. Erlösobergrenze'!#REF!</definedName>
    <definedName name="Z_FF7014B8_726F_4A88_B434_EC34DD9149F9_.wvu.PrintArea" localSheetId="1" hidden="1">Changelog!#REF!</definedName>
  </definedNames>
  <calcPr calcId="162913"/>
</workbook>
</file>

<file path=xl/calcChain.xml><?xml version="1.0" encoding="utf-8"?>
<calcChain xmlns="http://schemas.openxmlformats.org/spreadsheetml/2006/main">
  <c r="J30" i="18" l="1"/>
  <c r="H24" i="8" l="1"/>
  <c r="H25" i="8" s="1"/>
  <c r="H23" i="8"/>
  <c r="H22" i="8"/>
  <c r="H21" i="8"/>
  <c r="H20" i="8"/>
  <c r="H19" i="8"/>
  <c r="H18" i="8"/>
  <c r="H17" i="8"/>
  <c r="H16" i="8"/>
  <c r="H15" i="8"/>
  <c r="H14" i="8"/>
  <c r="H13" i="8"/>
  <c r="H12" i="8"/>
  <c r="H11" i="8"/>
  <c r="H10" i="8"/>
  <c r="H9" i="8"/>
  <c r="H8" i="8"/>
  <c r="H7" i="8"/>
  <c r="H6" i="8"/>
  <c r="H5" i="8"/>
  <c r="K25" i="8"/>
  <c r="E25" i="8"/>
  <c r="S14" i="15" l="1"/>
  <c r="H5" i="38" l="1"/>
  <c r="G5" i="38"/>
  <c r="F5" i="38"/>
  <c r="E5" i="38"/>
  <c r="I32" i="18" l="1"/>
  <c r="F16" i="18"/>
  <c r="R14" i="15" l="1"/>
  <c r="C13" i="15"/>
  <c r="C12" i="15"/>
  <c r="C11" i="15"/>
  <c r="C10" i="15"/>
  <c r="C9" i="15"/>
  <c r="C8" i="15"/>
  <c r="C7" i="15"/>
  <c r="D13" i="15"/>
  <c r="D12" i="15"/>
  <c r="D11" i="15"/>
  <c r="D10" i="15"/>
  <c r="D9" i="15"/>
  <c r="D8" i="15"/>
  <c r="D7" i="15"/>
  <c r="O7" i="15"/>
  <c r="Q14" i="15"/>
  <c r="P14" i="15"/>
  <c r="N14" i="15"/>
  <c r="M14" i="15"/>
  <c r="L14" i="15"/>
  <c r="K14" i="15"/>
  <c r="I14" i="15"/>
  <c r="H14" i="15"/>
  <c r="F7" i="15"/>
  <c r="E14" i="15"/>
  <c r="C14" i="15"/>
  <c r="E56" i="15" l="1"/>
  <c r="F50" i="15"/>
  <c r="F51" i="15"/>
  <c r="F52" i="15"/>
  <c r="F53" i="15"/>
  <c r="F54" i="15"/>
  <c r="E50" i="15"/>
  <c r="E51" i="15"/>
  <c r="E52" i="15"/>
  <c r="E53" i="15"/>
  <c r="E54" i="15"/>
  <c r="F43" i="15"/>
  <c r="F44" i="15"/>
  <c r="F45" i="15"/>
  <c r="F46" i="15"/>
  <c r="F47" i="15"/>
  <c r="E43" i="15"/>
  <c r="E44" i="15"/>
  <c r="E45" i="15"/>
  <c r="E46" i="15"/>
  <c r="E47" i="15"/>
  <c r="F36" i="15"/>
  <c r="F37" i="15"/>
  <c r="F38" i="15"/>
  <c r="F39" i="15"/>
  <c r="F40" i="15"/>
  <c r="E36" i="15"/>
  <c r="E37" i="15"/>
  <c r="E38" i="15"/>
  <c r="E39" i="15"/>
  <c r="E40" i="15"/>
  <c r="F29" i="15"/>
  <c r="F30" i="15"/>
  <c r="F31" i="15"/>
  <c r="F32" i="15"/>
  <c r="F33" i="15"/>
  <c r="E29" i="15"/>
  <c r="E30" i="15"/>
  <c r="E31" i="15"/>
  <c r="E32" i="15"/>
  <c r="E33" i="15"/>
  <c r="G23" i="15"/>
  <c r="F22" i="15"/>
  <c r="F23" i="15"/>
  <c r="F24" i="15"/>
  <c r="F25" i="15"/>
  <c r="F26" i="15"/>
  <c r="E22" i="15"/>
  <c r="E23" i="15"/>
  <c r="E24" i="15"/>
  <c r="E25" i="15"/>
  <c r="E26" i="15"/>
  <c r="H11" i="34" l="1"/>
  <c r="G269" i="14" l="1"/>
  <c r="G256" i="14"/>
  <c r="G243" i="14"/>
  <c r="G230" i="14"/>
  <c r="G217" i="14"/>
  <c r="G204" i="14"/>
  <c r="G191" i="14"/>
  <c r="G178" i="14"/>
  <c r="G165" i="14"/>
  <c r="G152" i="14"/>
  <c r="G139" i="14"/>
  <c r="G126" i="14"/>
  <c r="G113" i="14"/>
  <c r="G100" i="14"/>
  <c r="G87" i="14"/>
  <c r="G74" i="14"/>
  <c r="G61" i="14"/>
  <c r="G48" i="14"/>
  <c r="G35" i="14"/>
  <c r="G22" i="14"/>
  <c r="G275" i="14"/>
  <c r="G274" i="14"/>
  <c r="G273" i="14"/>
  <c r="G272" i="14"/>
  <c r="G271" i="14"/>
  <c r="G262" i="14"/>
  <c r="G261" i="14"/>
  <c r="G260" i="14"/>
  <c r="G259" i="14"/>
  <c r="G258" i="14"/>
  <c r="G249" i="14"/>
  <c r="G248" i="14"/>
  <c r="G247" i="14"/>
  <c r="G246" i="14"/>
  <c r="G245" i="14"/>
  <c r="G236" i="14"/>
  <c r="G235" i="14"/>
  <c r="G234" i="14"/>
  <c r="G233" i="14"/>
  <c r="G232" i="14"/>
  <c r="G223" i="14"/>
  <c r="G222" i="14"/>
  <c r="G221" i="14"/>
  <c r="G220" i="14"/>
  <c r="G219" i="14"/>
  <c r="G210" i="14"/>
  <c r="G209" i="14"/>
  <c r="G208" i="14"/>
  <c r="G207" i="14"/>
  <c r="G206" i="14"/>
  <c r="G197" i="14"/>
  <c r="G196" i="14"/>
  <c r="G195" i="14"/>
  <c r="G194" i="14"/>
  <c r="G193" i="14"/>
  <c r="G171" i="14"/>
  <c r="G170" i="14"/>
  <c r="G169" i="14"/>
  <c r="G168" i="14"/>
  <c r="G167" i="14"/>
  <c r="G184" i="14"/>
  <c r="G183" i="14"/>
  <c r="G182" i="14"/>
  <c r="G181" i="14"/>
  <c r="G180" i="14"/>
  <c r="G158" i="14"/>
  <c r="G157" i="14"/>
  <c r="G156" i="14"/>
  <c r="G155" i="14"/>
  <c r="G154" i="14"/>
  <c r="G145" i="14"/>
  <c r="G144" i="14"/>
  <c r="G143" i="14"/>
  <c r="G142" i="14"/>
  <c r="G141" i="14"/>
  <c r="G132" i="14"/>
  <c r="G131" i="14"/>
  <c r="G130" i="14"/>
  <c r="G129" i="14"/>
  <c r="G128" i="14"/>
  <c r="G119" i="14"/>
  <c r="G118" i="14"/>
  <c r="G117" i="14"/>
  <c r="G116" i="14"/>
  <c r="G115" i="14"/>
  <c r="G106" i="14"/>
  <c r="G105" i="14"/>
  <c r="G104" i="14"/>
  <c r="G103" i="14"/>
  <c r="G102" i="14"/>
  <c r="G93" i="14"/>
  <c r="G92" i="14"/>
  <c r="G91" i="14"/>
  <c r="G90" i="14"/>
  <c r="G89" i="14"/>
  <c r="G80" i="14"/>
  <c r="G79" i="14"/>
  <c r="G78" i="14"/>
  <c r="G77" i="14"/>
  <c r="G76" i="14"/>
  <c r="G67" i="14"/>
  <c r="G66" i="14"/>
  <c r="G65" i="14"/>
  <c r="G64" i="14"/>
  <c r="G63" i="14"/>
  <c r="G54" i="14"/>
  <c r="G53" i="14"/>
  <c r="G52" i="14"/>
  <c r="G51" i="14"/>
  <c r="G50" i="14"/>
  <c r="G41" i="14"/>
  <c r="G40" i="14"/>
  <c r="G39" i="14"/>
  <c r="G38" i="14"/>
  <c r="G37" i="14"/>
  <c r="G28" i="14"/>
  <c r="G27" i="14"/>
  <c r="G26" i="14"/>
  <c r="G25" i="14"/>
  <c r="G24" i="14"/>
  <c r="H23" i="15" l="1"/>
  <c r="I23" i="15" l="1"/>
  <c r="G8" i="32"/>
  <c r="G9" i="32"/>
  <c r="G10" i="32"/>
  <c r="G11" i="32"/>
  <c r="G12" i="32"/>
  <c r="G13" i="32"/>
  <c r="G14" i="32"/>
  <c r="G15" i="32"/>
  <c r="G16" i="32"/>
  <c r="G17" i="32"/>
  <c r="G18" i="32"/>
  <c r="G19" i="32"/>
  <c r="G20" i="32"/>
  <c r="G21" i="32"/>
  <c r="G22" i="32"/>
  <c r="G23" i="32"/>
  <c r="G24" i="32"/>
  <c r="G25" i="32"/>
  <c r="G26" i="32"/>
  <c r="G27" i="32"/>
  <c r="G28" i="32"/>
  <c r="G29" i="32"/>
  <c r="G30" i="32"/>
  <c r="G31" i="32"/>
  <c r="G32" i="32"/>
  <c r="G33" i="32"/>
  <c r="G34" i="32"/>
  <c r="G35" i="32"/>
  <c r="G36" i="32"/>
  <c r="G37" i="32"/>
  <c r="G38" i="32"/>
  <c r="G39" i="32"/>
  <c r="G40" i="32"/>
  <c r="G41" i="32"/>
  <c r="G42" i="32"/>
  <c r="G43" i="32"/>
  <c r="G44" i="32"/>
  <c r="G45" i="32"/>
  <c r="G46" i="32"/>
  <c r="G47" i="32"/>
  <c r="G48" i="32"/>
  <c r="G49" i="32"/>
  <c r="G50" i="32"/>
  <c r="G51" i="32"/>
  <c r="G52" i="32"/>
  <c r="G53" i="32"/>
  <c r="G54" i="32"/>
  <c r="G55" i="32"/>
  <c r="G56" i="32"/>
  <c r="G57" i="32"/>
  <c r="G58" i="32"/>
  <c r="G59" i="32"/>
  <c r="G60" i="32"/>
  <c r="G61" i="32"/>
  <c r="G62" i="32"/>
  <c r="G63" i="32"/>
  <c r="G64" i="32"/>
  <c r="G65" i="32"/>
  <c r="G66" i="32"/>
  <c r="G67" i="32"/>
  <c r="G68" i="32"/>
  <c r="G69" i="32"/>
  <c r="G70" i="32"/>
  <c r="G71" i="32"/>
  <c r="G72" i="32"/>
  <c r="G73" i="32"/>
  <c r="G74" i="32"/>
  <c r="G75" i="32"/>
  <c r="G76" i="32"/>
  <c r="G77" i="32"/>
  <c r="G78" i="32"/>
  <c r="G79" i="32"/>
  <c r="G80" i="32"/>
  <c r="G81" i="32"/>
  <c r="G82" i="32"/>
  <c r="G83" i="32"/>
  <c r="G84" i="32"/>
  <c r="G85" i="32"/>
  <c r="G86" i="32"/>
  <c r="G87" i="32"/>
  <c r="G88" i="32"/>
  <c r="G89" i="32"/>
  <c r="G90" i="32"/>
  <c r="G91" i="32"/>
  <c r="G92" i="32"/>
  <c r="G93" i="32"/>
  <c r="G94" i="32"/>
  <c r="G95" i="32"/>
  <c r="G96" i="32"/>
  <c r="G97" i="32"/>
  <c r="G98" i="32"/>
  <c r="G99" i="32"/>
  <c r="G100" i="32"/>
  <c r="G101" i="32"/>
  <c r="G102" i="32"/>
  <c r="G103" i="32"/>
  <c r="G104" i="32"/>
  <c r="G105" i="32"/>
  <c r="G106" i="32"/>
  <c r="G107" i="32"/>
  <c r="G108" i="32"/>
  <c r="G109" i="32"/>
  <c r="G110" i="32"/>
  <c r="G111" i="32"/>
  <c r="G112" i="32"/>
  <c r="G113" i="32"/>
  <c r="G114" i="32"/>
  <c r="G115" i="32"/>
  <c r="G116" i="32"/>
  <c r="G117" i="32"/>
  <c r="G118" i="32"/>
  <c r="G119" i="32"/>
  <c r="G120" i="32"/>
  <c r="G121" i="32"/>
  <c r="G122" i="32"/>
  <c r="G123" i="32"/>
  <c r="G124" i="32"/>
  <c r="G125" i="32"/>
  <c r="G126" i="32"/>
  <c r="G127" i="32"/>
  <c r="G128" i="32"/>
  <c r="G129" i="32"/>
  <c r="G130" i="32"/>
  <c r="G131" i="32"/>
  <c r="G132" i="32"/>
  <c r="G133" i="32"/>
  <c r="G134" i="32"/>
  <c r="G135" i="32"/>
  <c r="G136" i="32"/>
  <c r="G137" i="32"/>
  <c r="G138" i="32"/>
  <c r="G139" i="32"/>
  <c r="G140" i="32"/>
  <c r="G141" i="32"/>
  <c r="G142" i="32"/>
  <c r="G143" i="32"/>
  <c r="G144" i="32"/>
  <c r="G145" i="32"/>
  <c r="G146" i="32"/>
  <c r="G147" i="32"/>
  <c r="G148" i="32"/>
  <c r="G149" i="32"/>
  <c r="G150" i="32"/>
  <c r="G151" i="32"/>
  <c r="G152" i="32"/>
  <c r="G153" i="32"/>
  <c r="G154" i="32"/>
  <c r="G155" i="32"/>
  <c r="G156" i="32"/>
  <c r="G7" i="32"/>
  <c r="G8" i="33"/>
  <c r="G9" i="33"/>
  <c r="G10" i="33"/>
  <c r="G11" i="33"/>
  <c r="G12" i="33"/>
  <c r="G13" i="33"/>
  <c r="G14" i="33"/>
  <c r="G15" i="33"/>
  <c r="G16" i="33"/>
  <c r="G17" i="33"/>
  <c r="G18" i="33"/>
  <c r="G19" i="33"/>
  <c r="G20" i="33"/>
  <c r="G21" i="33"/>
  <c r="G22" i="33"/>
  <c r="G23" i="33"/>
  <c r="G24" i="33"/>
  <c r="G25" i="33"/>
  <c r="G26" i="33"/>
  <c r="G27" i="33"/>
  <c r="G28" i="33"/>
  <c r="G29" i="33"/>
  <c r="G30" i="33"/>
  <c r="G31" i="33"/>
  <c r="G32" i="33"/>
  <c r="G33" i="33"/>
  <c r="G34" i="33"/>
  <c r="G35" i="33"/>
  <c r="G36" i="33"/>
  <c r="G37" i="33"/>
  <c r="G38" i="33"/>
  <c r="G39" i="33"/>
  <c r="G40" i="33"/>
  <c r="G41" i="33"/>
  <c r="G42" i="33"/>
  <c r="G43" i="33"/>
  <c r="G44" i="33"/>
  <c r="G45" i="33"/>
  <c r="G46" i="33"/>
  <c r="G47" i="33"/>
  <c r="G48" i="33"/>
  <c r="G49" i="33"/>
  <c r="G50" i="33"/>
  <c r="G51" i="33"/>
  <c r="G52" i="33"/>
  <c r="G53" i="33"/>
  <c r="G54" i="33"/>
  <c r="G55" i="33"/>
  <c r="G56" i="33"/>
  <c r="G57" i="33"/>
  <c r="G58" i="33"/>
  <c r="G59" i="33"/>
  <c r="G60" i="33"/>
  <c r="G61" i="33"/>
  <c r="G62" i="33"/>
  <c r="G63" i="33"/>
  <c r="G64" i="33"/>
  <c r="G65" i="33"/>
  <c r="G66" i="33"/>
  <c r="G67" i="33"/>
  <c r="G68" i="33"/>
  <c r="G69" i="33"/>
  <c r="G70" i="33"/>
  <c r="G71" i="33"/>
  <c r="G72" i="33"/>
  <c r="G73" i="33"/>
  <c r="G74" i="33"/>
  <c r="G75" i="33"/>
  <c r="G76" i="33"/>
  <c r="G77" i="33"/>
  <c r="G78" i="33"/>
  <c r="G79" i="33"/>
  <c r="G80" i="33"/>
  <c r="G81" i="33"/>
  <c r="G82" i="33"/>
  <c r="G83" i="33"/>
  <c r="G84" i="33"/>
  <c r="G85" i="33"/>
  <c r="G86" i="33"/>
  <c r="G87" i="33"/>
  <c r="G88" i="33"/>
  <c r="G89" i="33"/>
  <c r="G90" i="33"/>
  <c r="G91" i="33"/>
  <c r="G92" i="33"/>
  <c r="G93" i="33"/>
  <c r="G94" i="33"/>
  <c r="G95" i="33"/>
  <c r="G96" i="33"/>
  <c r="G97" i="33"/>
  <c r="G98" i="33"/>
  <c r="G99" i="33"/>
  <c r="G100" i="33"/>
  <c r="G101" i="33"/>
  <c r="G102" i="33"/>
  <c r="G103" i="33"/>
  <c r="G104" i="33"/>
  <c r="G105" i="33"/>
  <c r="G106" i="33"/>
  <c r="G107" i="33"/>
  <c r="G108" i="33"/>
  <c r="G109" i="33"/>
  <c r="G110" i="33"/>
  <c r="G111" i="33"/>
  <c r="G112" i="33"/>
  <c r="G113" i="33"/>
  <c r="G114" i="33"/>
  <c r="G115" i="33"/>
  <c r="G116" i="33"/>
  <c r="G117" i="33"/>
  <c r="G118" i="33"/>
  <c r="G119" i="33"/>
  <c r="G120" i="33"/>
  <c r="G121" i="33"/>
  <c r="G122" i="33"/>
  <c r="G123" i="33"/>
  <c r="G124" i="33"/>
  <c r="G125" i="33"/>
  <c r="G126" i="33"/>
  <c r="G127" i="33"/>
  <c r="G128" i="33"/>
  <c r="G129" i="33"/>
  <c r="G130" i="33"/>
  <c r="G131" i="33"/>
  <c r="G132" i="33"/>
  <c r="G133" i="33"/>
  <c r="G134" i="33"/>
  <c r="G135" i="33"/>
  <c r="G136" i="33"/>
  <c r="G137" i="33"/>
  <c r="G138" i="33"/>
  <c r="G139" i="33"/>
  <c r="G140" i="33"/>
  <c r="G141" i="33"/>
  <c r="G142" i="33"/>
  <c r="G143" i="33"/>
  <c r="G144" i="33"/>
  <c r="G145" i="33"/>
  <c r="G146" i="33"/>
  <c r="G147" i="33"/>
  <c r="G148" i="33"/>
  <c r="G149" i="33"/>
  <c r="G150" i="33"/>
  <c r="G151" i="33"/>
  <c r="G152" i="33"/>
  <c r="G153" i="33"/>
  <c r="G154" i="33"/>
  <c r="G155" i="33"/>
  <c r="G156" i="33"/>
  <c r="G7" i="33"/>
  <c r="H12" i="34"/>
  <c r="H13" i="34"/>
  <c r="H14" i="34"/>
  <c r="H15" i="34"/>
  <c r="H16" i="34"/>
  <c r="H17" i="34"/>
  <c r="H18" i="34"/>
  <c r="H19" i="34"/>
  <c r="H20" i="34"/>
  <c r="H21" i="34"/>
  <c r="H22" i="34"/>
  <c r="H23" i="34"/>
  <c r="H24" i="34"/>
  <c r="H25" i="34"/>
  <c r="H26" i="34"/>
  <c r="H27" i="34"/>
  <c r="H28" i="34"/>
  <c r="H29" i="34"/>
  <c r="H30" i="34"/>
  <c r="H31" i="34"/>
  <c r="H32" i="34"/>
  <c r="H33" i="34"/>
  <c r="H34" i="34"/>
  <c r="H35" i="34"/>
  <c r="H36" i="34"/>
  <c r="H37" i="34"/>
  <c r="H38" i="34"/>
  <c r="H39" i="34"/>
  <c r="H40" i="34"/>
  <c r="H41" i="34"/>
  <c r="H42" i="34"/>
  <c r="H43" i="34"/>
  <c r="H44" i="34"/>
  <c r="H45" i="34"/>
  <c r="H46" i="34"/>
  <c r="H47" i="34"/>
  <c r="H48" i="34"/>
  <c r="H49" i="34"/>
  <c r="H50" i="34"/>
  <c r="H51" i="34"/>
  <c r="H52" i="34"/>
  <c r="H53" i="34"/>
  <c r="H54" i="34"/>
  <c r="H55" i="34"/>
  <c r="H56" i="34"/>
  <c r="H57" i="34"/>
  <c r="H58" i="34"/>
  <c r="H59" i="34"/>
  <c r="H60" i="34"/>
  <c r="H61" i="34"/>
  <c r="H62" i="34"/>
  <c r="H63" i="34"/>
  <c r="H64" i="34"/>
  <c r="H65" i="34"/>
  <c r="H66" i="34"/>
  <c r="H67" i="34"/>
  <c r="H68" i="34"/>
  <c r="H69" i="34"/>
  <c r="H70" i="34"/>
  <c r="H71" i="34"/>
  <c r="H72" i="34"/>
  <c r="H73" i="34"/>
  <c r="H74" i="34"/>
  <c r="H75" i="34"/>
  <c r="H76" i="34"/>
  <c r="H77" i="34"/>
  <c r="H78" i="34"/>
  <c r="H79" i="34"/>
  <c r="H80" i="34"/>
  <c r="H81" i="34"/>
  <c r="H82" i="34"/>
  <c r="H83" i="34"/>
  <c r="H84" i="34"/>
  <c r="H85" i="34"/>
  <c r="H86" i="34"/>
  <c r="H87" i="34"/>
  <c r="H88" i="34"/>
  <c r="H89" i="34"/>
  <c r="H90" i="34"/>
  <c r="H91" i="34"/>
  <c r="H92" i="34"/>
  <c r="H93" i="34"/>
  <c r="H94" i="34"/>
  <c r="H95" i="34"/>
  <c r="H96" i="34"/>
  <c r="H97" i="34"/>
  <c r="H98" i="34"/>
  <c r="H99" i="34"/>
  <c r="H100" i="34"/>
  <c r="H101" i="34"/>
  <c r="H102" i="34"/>
  <c r="H103" i="34"/>
  <c r="H104" i="34"/>
  <c r="H105" i="34"/>
  <c r="H106" i="34"/>
  <c r="H107" i="34"/>
  <c r="H108" i="34"/>
  <c r="H109" i="34"/>
  <c r="H110" i="34"/>
  <c r="H111" i="34"/>
  <c r="H112" i="34"/>
  <c r="H113" i="34"/>
  <c r="H114" i="34"/>
  <c r="H115" i="34"/>
  <c r="H116" i="34"/>
  <c r="H117" i="34"/>
  <c r="H118" i="34"/>
  <c r="H119" i="34"/>
  <c r="H120" i="34"/>
  <c r="H121" i="34"/>
  <c r="H122" i="34"/>
  <c r="H123" i="34"/>
  <c r="H124" i="34"/>
  <c r="H125" i="34"/>
  <c r="H126" i="34"/>
  <c r="H127" i="34"/>
  <c r="H128" i="34"/>
  <c r="H129" i="34"/>
  <c r="H130" i="34"/>
  <c r="H131" i="34"/>
  <c r="H132" i="34"/>
  <c r="H133" i="34"/>
  <c r="H134" i="34"/>
  <c r="H135" i="34"/>
  <c r="H136" i="34"/>
  <c r="H137" i="34"/>
  <c r="H138" i="34"/>
  <c r="H139" i="34"/>
  <c r="H140" i="34"/>
  <c r="H141" i="34"/>
  <c r="H142" i="34"/>
  <c r="H143" i="34"/>
  <c r="H144" i="34"/>
  <c r="H145" i="34"/>
  <c r="H146" i="34"/>
  <c r="H147" i="34"/>
  <c r="H148" i="34"/>
  <c r="H149" i="34"/>
  <c r="H150" i="34"/>
  <c r="H151" i="34"/>
  <c r="H152" i="34"/>
  <c r="H153" i="34"/>
  <c r="H154" i="34"/>
  <c r="H155" i="34"/>
  <c r="H156" i="34"/>
  <c r="H157" i="34"/>
  <c r="H158" i="34"/>
  <c r="H159" i="34"/>
  <c r="H160" i="34"/>
  <c r="K157" i="15" l="1"/>
  <c r="M157" i="15" s="1"/>
  <c r="N157" i="15"/>
  <c r="K158" i="15"/>
  <c r="M158" i="15" s="1"/>
  <c r="N158" i="15"/>
  <c r="P158" i="15" s="1"/>
  <c r="K159" i="15"/>
  <c r="M159" i="15" s="1"/>
  <c r="N159" i="15"/>
  <c r="K160" i="15"/>
  <c r="M160" i="15" s="1"/>
  <c r="N160" i="15"/>
  <c r="P160" i="15" s="1"/>
  <c r="K161" i="15"/>
  <c r="M161" i="15" s="1"/>
  <c r="N161" i="15"/>
  <c r="K162" i="15"/>
  <c r="M162" i="15" s="1"/>
  <c r="N162" i="15"/>
  <c r="P162" i="15" s="1"/>
  <c r="K163" i="15"/>
  <c r="M163" i="15" s="1"/>
  <c r="N163" i="15"/>
  <c r="K164" i="15"/>
  <c r="M164" i="15" s="1"/>
  <c r="N164" i="15"/>
  <c r="P164" i="15" s="1"/>
  <c r="K165" i="15"/>
  <c r="M165" i="15" s="1"/>
  <c r="N165" i="15"/>
  <c r="K166" i="15"/>
  <c r="M166" i="15" s="1"/>
  <c r="N166" i="15"/>
  <c r="P166" i="15" s="1"/>
  <c r="K167" i="15"/>
  <c r="M167" i="15" s="1"/>
  <c r="N167" i="15"/>
  <c r="K168" i="15"/>
  <c r="M168" i="15" s="1"/>
  <c r="N168" i="15"/>
  <c r="P168" i="15" s="1"/>
  <c r="K169" i="15"/>
  <c r="M169" i="15" s="1"/>
  <c r="N169" i="15"/>
  <c r="K170" i="15"/>
  <c r="M170" i="15" s="1"/>
  <c r="N170" i="15"/>
  <c r="P170" i="15" s="1"/>
  <c r="K171" i="15"/>
  <c r="M171" i="15" s="1"/>
  <c r="N171" i="15"/>
  <c r="K172" i="15"/>
  <c r="M172" i="15" s="1"/>
  <c r="N172" i="15"/>
  <c r="P172" i="15" s="1"/>
  <c r="K173" i="15"/>
  <c r="M173" i="15" s="1"/>
  <c r="N173" i="15"/>
  <c r="K134" i="15"/>
  <c r="M134" i="15" s="1"/>
  <c r="N134" i="15"/>
  <c r="P134" i="15" s="1"/>
  <c r="K135" i="15"/>
  <c r="M135" i="15" s="1"/>
  <c r="N135" i="15"/>
  <c r="K136" i="15"/>
  <c r="M136" i="15" s="1"/>
  <c r="N136" i="15"/>
  <c r="P136" i="15" s="1"/>
  <c r="K137" i="15"/>
  <c r="M137" i="15" s="1"/>
  <c r="N137" i="15"/>
  <c r="K138" i="15"/>
  <c r="M138" i="15" s="1"/>
  <c r="N138" i="15"/>
  <c r="P138" i="15" s="1"/>
  <c r="K139" i="15"/>
  <c r="M139" i="15" s="1"/>
  <c r="N139" i="15"/>
  <c r="K140" i="15"/>
  <c r="M140" i="15" s="1"/>
  <c r="N140" i="15"/>
  <c r="P140" i="15" s="1"/>
  <c r="K141" i="15"/>
  <c r="M141" i="15" s="1"/>
  <c r="N141" i="15"/>
  <c r="K142" i="15"/>
  <c r="M142" i="15" s="1"/>
  <c r="N142" i="15"/>
  <c r="P142" i="15" s="1"/>
  <c r="K143" i="15"/>
  <c r="M143" i="15" s="1"/>
  <c r="N143" i="15"/>
  <c r="K144" i="15"/>
  <c r="M144" i="15" s="1"/>
  <c r="N144" i="15"/>
  <c r="P144" i="15" s="1"/>
  <c r="K145" i="15"/>
  <c r="M145" i="15" s="1"/>
  <c r="N145" i="15"/>
  <c r="P145" i="15" s="1"/>
  <c r="K146" i="15"/>
  <c r="M146" i="15" s="1"/>
  <c r="N146" i="15"/>
  <c r="P146" i="15" s="1"/>
  <c r="K147" i="15"/>
  <c r="M147" i="15" s="1"/>
  <c r="N147" i="15"/>
  <c r="P147" i="15" s="1"/>
  <c r="K148" i="15"/>
  <c r="M148" i="15" s="1"/>
  <c r="N148" i="15"/>
  <c r="P148" i="15" s="1"/>
  <c r="K149" i="15"/>
  <c r="M149" i="15" s="1"/>
  <c r="N149" i="15"/>
  <c r="P149" i="15" s="1"/>
  <c r="K150" i="15"/>
  <c r="M150" i="15" s="1"/>
  <c r="N150" i="15"/>
  <c r="P150" i="15" s="1"/>
  <c r="K151" i="15"/>
  <c r="M151" i="15" s="1"/>
  <c r="N151" i="15"/>
  <c r="P151" i="15" s="1"/>
  <c r="K152" i="15"/>
  <c r="M152" i="15" s="1"/>
  <c r="N152" i="15"/>
  <c r="P152" i="15" s="1"/>
  <c r="K153" i="15"/>
  <c r="M153" i="15" s="1"/>
  <c r="N153" i="15"/>
  <c r="P153" i="15" s="1"/>
  <c r="K154" i="15"/>
  <c r="M154" i="15" s="1"/>
  <c r="N154" i="15"/>
  <c r="P154" i="15" s="1"/>
  <c r="K155" i="15"/>
  <c r="M155" i="15" s="1"/>
  <c r="N155" i="15"/>
  <c r="P155" i="15" s="1"/>
  <c r="K156" i="15"/>
  <c r="M156" i="15" s="1"/>
  <c r="N156" i="15"/>
  <c r="P156" i="15" s="1"/>
  <c r="K116" i="15"/>
  <c r="M116" i="15" s="1"/>
  <c r="N116" i="15"/>
  <c r="P116" i="15" s="1"/>
  <c r="K117" i="15"/>
  <c r="M117" i="15" s="1"/>
  <c r="N117" i="15"/>
  <c r="P117" i="15" s="1"/>
  <c r="K118" i="15"/>
  <c r="M118" i="15" s="1"/>
  <c r="N118" i="15"/>
  <c r="P118" i="15" s="1"/>
  <c r="K119" i="15"/>
  <c r="M119" i="15" s="1"/>
  <c r="N119" i="15"/>
  <c r="P119" i="15" s="1"/>
  <c r="K120" i="15"/>
  <c r="M120" i="15" s="1"/>
  <c r="N120" i="15"/>
  <c r="P120" i="15" s="1"/>
  <c r="K121" i="15"/>
  <c r="M121" i="15" s="1"/>
  <c r="N121" i="15"/>
  <c r="P121" i="15" s="1"/>
  <c r="K122" i="15"/>
  <c r="M122" i="15" s="1"/>
  <c r="N122" i="15"/>
  <c r="P122" i="15" s="1"/>
  <c r="K123" i="15"/>
  <c r="M123" i="15" s="1"/>
  <c r="N123" i="15"/>
  <c r="P123" i="15" s="1"/>
  <c r="K124" i="15"/>
  <c r="M124" i="15" s="1"/>
  <c r="N124" i="15"/>
  <c r="P124" i="15" s="1"/>
  <c r="K125" i="15"/>
  <c r="M125" i="15" s="1"/>
  <c r="N125" i="15"/>
  <c r="P125" i="15" s="1"/>
  <c r="K126" i="15"/>
  <c r="M126" i="15" s="1"/>
  <c r="N126" i="15"/>
  <c r="P126" i="15" s="1"/>
  <c r="K127" i="15"/>
  <c r="M127" i="15" s="1"/>
  <c r="N127" i="15"/>
  <c r="P127" i="15" s="1"/>
  <c r="K128" i="15"/>
  <c r="M128" i="15" s="1"/>
  <c r="N128" i="15"/>
  <c r="P128" i="15" s="1"/>
  <c r="K129" i="15"/>
  <c r="M129" i="15" s="1"/>
  <c r="N129" i="15"/>
  <c r="P129" i="15" s="1"/>
  <c r="K130" i="15"/>
  <c r="M130" i="15" s="1"/>
  <c r="R130" i="15" s="1"/>
  <c r="N130" i="15"/>
  <c r="P130" i="15" s="1"/>
  <c r="Q130" i="15"/>
  <c r="K131" i="15"/>
  <c r="M131" i="15" s="1"/>
  <c r="N131" i="15"/>
  <c r="P131" i="15" s="1"/>
  <c r="K132" i="15"/>
  <c r="M132" i="15" s="1"/>
  <c r="N132" i="15"/>
  <c r="P132" i="15" s="1"/>
  <c r="K133" i="15"/>
  <c r="M133" i="15" s="1"/>
  <c r="N133" i="15"/>
  <c r="P133" i="15" s="1"/>
  <c r="K91" i="15"/>
  <c r="M91" i="15" s="1"/>
  <c r="N91" i="15"/>
  <c r="P91" i="15" s="1"/>
  <c r="K92" i="15"/>
  <c r="M92" i="15" s="1"/>
  <c r="N92" i="15"/>
  <c r="P92" i="15" s="1"/>
  <c r="K93" i="15"/>
  <c r="M93" i="15" s="1"/>
  <c r="N93" i="15"/>
  <c r="P93" i="15" s="1"/>
  <c r="K94" i="15"/>
  <c r="M94" i="15" s="1"/>
  <c r="N94" i="15"/>
  <c r="P94" i="15" s="1"/>
  <c r="K95" i="15"/>
  <c r="M95" i="15" s="1"/>
  <c r="N95" i="15"/>
  <c r="P95" i="15" s="1"/>
  <c r="K96" i="15"/>
  <c r="M96" i="15" s="1"/>
  <c r="N96" i="15"/>
  <c r="P96" i="15" s="1"/>
  <c r="K97" i="15"/>
  <c r="M97" i="15" s="1"/>
  <c r="N97" i="15"/>
  <c r="P97" i="15" s="1"/>
  <c r="K98" i="15"/>
  <c r="M98" i="15" s="1"/>
  <c r="N98" i="15"/>
  <c r="P98" i="15" s="1"/>
  <c r="K99" i="15"/>
  <c r="M99" i="15" s="1"/>
  <c r="N99" i="15"/>
  <c r="P99" i="15" s="1"/>
  <c r="K100" i="15"/>
  <c r="M100" i="15" s="1"/>
  <c r="N100" i="15"/>
  <c r="P100" i="15" s="1"/>
  <c r="K101" i="15"/>
  <c r="M101" i="15" s="1"/>
  <c r="N101" i="15"/>
  <c r="P101" i="15" s="1"/>
  <c r="K102" i="15"/>
  <c r="M102" i="15" s="1"/>
  <c r="N102" i="15"/>
  <c r="P102" i="15" s="1"/>
  <c r="K103" i="15"/>
  <c r="M103" i="15" s="1"/>
  <c r="N103" i="15"/>
  <c r="P103" i="15" s="1"/>
  <c r="K104" i="15"/>
  <c r="M104" i="15" s="1"/>
  <c r="N104" i="15"/>
  <c r="P104" i="15" s="1"/>
  <c r="K105" i="15"/>
  <c r="M105" i="15" s="1"/>
  <c r="N105" i="15"/>
  <c r="P105" i="15" s="1"/>
  <c r="K106" i="15"/>
  <c r="M106" i="15" s="1"/>
  <c r="N106" i="15"/>
  <c r="P106" i="15" s="1"/>
  <c r="K107" i="15"/>
  <c r="M107" i="15" s="1"/>
  <c r="N107" i="15"/>
  <c r="P107" i="15" s="1"/>
  <c r="K108" i="15"/>
  <c r="M108" i="15" s="1"/>
  <c r="N108" i="15"/>
  <c r="P108" i="15" s="1"/>
  <c r="K109" i="15"/>
  <c r="M109" i="15" s="1"/>
  <c r="N109" i="15"/>
  <c r="P109" i="15" s="1"/>
  <c r="K110" i="15"/>
  <c r="M110" i="15" s="1"/>
  <c r="N110" i="15"/>
  <c r="P110" i="15" s="1"/>
  <c r="K111" i="15"/>
  <c r="M111" i="15" s="1"/>
  <c r="N111" i="15"/>
  <c r="P111" i="15" s="1"/>
  <c r="K112" i="15"/>
  <c r="M112" i="15" s="1"/>
  <c r="N112" i="15"/>
  <c r="P112" i="15" s="1"/>
  <c r="K113" i="15"/>
  <c r="M113" i="15" s="1"/>
  <c r="N113" i="15"/>
  <c r="P113" i="15" s="1"/>
  <c r="K114" i="15"/>
  <c r="M114" i="15" s="1"/>
  <c r="N114" i="15"/>
  <c r="P114" i="15" s="1"/>
  <c r="K115" i="15"/>
  <c r="M115" i="15" s="1"/>
  <c r="N115" i="15"/>
  <c r="P115" i="15" s="1"/>
  <c r="K82" i="15"/>
  <c r="M82" i="15" s="1"/>
  <c r="N82" i="15"/>
  <c r="P82" i="15" s="1"/>
  <c r="K83" i="15"/>
  <c r="M83" i="15" s="1"/>
  <c r="N83" i="15"/>
  <c r="P83" i="15" s="1"/>
  <c r="K84" i="15"/>
  <c r="M84" i="15" s="1"/>
  <c r="N84" i="15"/>
  <c r="P84" i="15" s="1"/>
  <c r="K85" i="15"/>
  <c r="M85" i="15" s="1"/>
  <c r="N85" i="15"/>
  <c r="P85" i="15" s="1"/>
  <c r="K86" i="15"/>
  <c r="M86" i="15" s="1"/>
  <c r="N86" i="15"/>
  <c r="P86" i="15" s="1"/>
  <c r="K87" i="15"/>
  <c r="M87" i="15" s="1"/>
  <c r="N87" i="15"/>
  <c r="P87" i="15" s="1"/>
  <c r="K88" i="15"/>
  <c r="M88" i="15" s="1"/>
  <c r="N88" i="15"/>
  <c r="P88" i="15" s="1"/>
  <c r="K89" i="15"/>
  <c r="M89" i="15" s="1"/>
  <c r="N89" i="15"/>
  <c r="P89" i="15" s="1"/>
  <c r="K90" i="15"/>
  <c r="M90" i="15" s="1"/>
  <c r="N90" i="15"/>
  <c r="P90" i="15" s="1"/>
  <c r="H16" i="15"/>
  <c r="G16" i="15"/>
  <c r="H59" i="15"/>
  <c r="H58" i="15"/>
  <c r="H56" i="15"/>
  <c r="H52" i="15"/>
  <c r="H51" i="15"/>
  <c r="H49" i="15"/>
  <c r="H46" i="15"/>
  <c r="H45" i="15"/>
  <c r="H44" i="15"/>
  <c r="H42" i="15"/>
  <c r="H39" i="15"/>
  <c r="H38" i="15"/>
  <c r="H37" i="15"/>
  <c r="H35" i="15"/>
  <c r="H32" i="15"/>
  <c r="H31" i="15"/>
  <c r="H30" i="15"/>
  <c r="H28" i="15"/>
  <c r="G59" i="15"/>
  <c r="G58" i="15"/>
  <c r="G56" i="15"/>
  <c r="G52" i="15"/>
  <c r="G51" i="15"/>
  <c r="G49" i="15"/>
  <c r="G46" i="15"/>
  <c r="G45" i="15"/>
  <c r="G44" i="15"/>
  <c r="G42" i="15"/>
  <c r="G39" i="15"/>
  <c r="G38" i="15"/>
  <c r="G37" i="15"/>
  <c r="G35" i="15"/>
  <c r="G32" i="15"/>
  <c r="G31" i="15"/>
  <c r="G30" i="15"/>
  <c r="G28" i="15"/>
  <c r="H25" i="15"/>
  <c r="H24" i="15"/>
  <c r="H21" i="15"/>
  <c r="G25" i="15"/>
  <c r="G24" i="15"/>
  <c r="G21" i="15"/>
  <c r="F59" i="15"/>
  <c r="E59" i="15"/>
  <c r="F58" i="15"/>
  <c r="E58" i="15"/>
  <c r="F57" i="15"/>
  <c r="E57" i="15"/>
  <c r="F56" i="15"/>
  <c r="F49" i="15"/>
  <c r="E49" i="15"/>
  <c r="F42" i="15"/>
  <c r="E42" i="15"/>
  <c r="F35" i="15"/>
  <c r="E35" i="15"/>
  <c r="F28" i="15"/>
  <c r="E28" i="15"/>
  <c r="F21" i="15"/>
  <c r="E21" i="15"/>
  <c r="F16" i="15"/>
  <c r="E16" i="15"/>
  <c r="N81" i="15"/>
  <c r="P81" i="15" s="1"/>
  <c r="K81" i="15"/>
  <c r="M81" i="15" s="1"/>
  <c r="N80" i="15"/>
  <c r="P80" i="15" s="1"/>
  <c r="K80" i="15"/>
  <c r="M80" i="15" s="1"/>
  <c r="N79" i="15"/>
  <c r="P79" i="15" s="1"/>
  <c r="K79" i="15"/>
  <c r="M79" i="15" s="1"/>
  <c r="N78" i="15"/>
  <c r="P78" i="15" s="1"/>
  <c r="K78" i="15"/>
  <c r="M78" i="15" s="1"/>
  <c r="N77" i="15"/>
  <c r="P77" i="15" s="1"/>
  <c r="K77" i="15"/>
  <c r="M77" i="15" s="1"/>
  <c r="N76" i="15"/>
  <c r="P76" i="15" s="1"/>
  <c r="K76" i="15"/>
  <c r="M76" i="15" s="1"/>
  <c r="N75" i="15"/>
  <c r="P75" i="15" s="1"/>
  <c r="K75" i="15"/>
  <c r="M75" i="15" s="1"/>
  <c r="N74" i="15"/>
  <c r="P74" i="15" s="1"/>
  <c r="K74" i="15"/>
  <c r="M74" i="15" s="1"/>
  <c r="N73" i="15"/>
  <c r="P73" i="15" s="1"/>
  <c r="K73" i="15"/>
  <c r="M73" i="15" s="1"/>
  <c r="N72" i="15"/>
  <c r="P72" i="15" s="1"/>
  <c r="K72" i="15"/>
  <c r="M72" i="15" s="1"/>
  <c r="N71" i="15"/>
  <c r="P71" i="15" s="1"/>
  <c r="K71" i="15"/>
  <c r="M71" i="15" s="1"/>
  <c r="N70" i="15"/>
  <c r="P70" i="15" s="1"/>
  <c r="K70" i="15"/>
  <c r="M70" i="15" s="1"/>
  <c r="N69" i="15"/>
  <c r="P69" i="15" s="1"/>
  <c r="H53" i="15" s="1"/>
  <c r="K69" i="15"/>
  <c r="M69" i="15" s="1"/>
  <c r="G53" i="15" s="1"/>
  <c r="Q85" i="15" l="1"/>
  <c r="R85" i="15"/>
  <c r="Q103" i="15"/>
  <c r="R103" i="15"/>
  <c r="Q147" i="15"/>
  <c r="R147" i="15"/>
  <c r="Q111" i="15"/>
  <c r="R111" i="15"/>
  <c r="Q95" i="15"/>
  <c r="R95" i="15"/>
  <c r="R123" i="15"/>
  <c r="Q122" i="15"/>
  <c r="R122" i="15"/>
  <c r="Q172" i="15"/>
  <c r="R172" i="15"/>
  <c r="Q89" i="15"/>
  <c r="R89" i="15"/>
  <c r="Q115" i="15"/>
  <c r="R115" i="15"/>
  <c r="Q107" i="15"/>
  <c r="R107" i="15"/>
  <c r="Q99" i="15"/>
  <c r="R99" i="15"/>
  <c r="Q91" i="15"/>
  <c r="R91" i="15"/>
  <c r="Q126" i="15"/>
  <c r="R126" i="15"/>
  <c r="Q155" i="15"/>
  <c r="R155" i="15"/>
  <c r="Q140" i="15"/>
  <c r="R140" i="15"/>
  <c r="Q164" i="15"/>
  <c r="R164" i="15"/>
  <c r="Q87" i="15"/>
  <c r="R87" i="15"/>
  <c r="Q83" i="15"/>
  <c r="R83" i="15"/>
  <c r="Q113" i="15"/>
  <c r="R113" i="15"/>
  <c r="Q109" i="15"/>
  <c r="R109" i="15"/>
  <c r="Q105" i="15"/>
  <c r="R105" i="15"/>
  <c r="Q101" i="15"/>
  <c r="R101" i="15"/>
  <c r="Q97" i="15"/>
  <c r="R97" i="15"/>
  <c r="Q93" i="15"/>
  <c r="R93" i="15"/>
  <c r="Q132" i="15"/>
  <c r="R132" i="15"/>
  <c r="Q128" i="15"/>
  <c r="R128" i="15"/>
  <c r="Q124" i="15"/>
  <c r="R124" i="15"/>
  <c r="Q118" i="15"/>
  <c r="R118" i="15"/>
  <c r="Q151" i="15"/>
  <c r="R151" i="15"/>
  <c r="R145" i="15"/>
  <c r="Q144" i="15"/>
  <c r="R144" i="15"/>
  <c r="Q136" i="15"/>
  <c r="R136" i="15"/>
  <c r="Q168" i="15"/>
  <c r="R168" i="15"/>
  <c r="Q160" i="15"/>
  <c r="R160" i="15"/>
  <c r="Q90" i="15"/>
  <c r="Q88" i="15"/>
  <c r="Q86" i="15"/>
  <c r="Q84" i="15"/>
  <c r="Q82" i="15"/>
  <c r="Q114" i="15"/>
  <c r="Q112" i="15"/>
  <c r="Q110" i="15"/>
  <c r="Q108" i="15"/>
  <c r="Q106" i="15"/>
  <c r="Q104" i="15"/>
  <c r="Q102" i="15"/>
  <c r="Q100" i="15"/>
  <c r="Q98" i="15"/>
  <c r="Q96" i="15"/>
  <c r="Q94" i="15"/>
  <c r="Q92" i="15"/>
  <c r="Q133" i="15"/>
  <c r="Q131" i="15"/>
  <c r="Q129" i="15"/>
  <c r="Q127" i="15"/>
  <c r="Q125" i="15"/>
  <c r="Q123" i="15"/>
  <c r="Q120" i="15"/>
  <c r="R120" i="15"/>
  <c r="Q116" i="15"/>
  <c r="R116" i="15"/>
  <c r="Q153" i="15"/>
  <c r="R153" i="15"/>
  <c r="Q149" i="15"/>
  <c r="R149" i="15"/>
  <c r="Q145" i="15"/>
  <c r="Q142" i="15"/>
  <c r="R142" i="15"/>
  <c r="Q138" i="15"/>
  <c r="R138" i="15"/>
  <c r="Q134" i="15"/>
  <c r="R134" i="15"/>
  <c r="Q170" i="15"/>
  <c r="R170" i="15"/>
  <c r="Q166" i="15"/>
  <c r="R166" i="15"/>
  <c r="Q162" i="15"/>
  <c r="R162" i="15"/>
  <c r="Q158" i="15"/>
  <c r="R158" i="15"/>
  <c r="R90" i="15"/>
  <c r="R88" i="15"/>
  <c r="R86" i="15"/>
  <c r="R84" i="15"/>
  <c r="R82" i="15"/>
  <c r="R114" i="15"/>
  <c r="R112" i="15"/>
  <c r="R110" i="15"/>
  <c r="R108" i="15"/>
  <c r="R106" i="15"/>
  <c r="R104" i="15"/>
  <c r="R102" i="15"/>
  <c r="R100" i="15"/>
  <c r="R98" i="15"/>
  <c r="R96" i="15"/>
  <c r="R94" i="15"/>
  <c r="R92" i="15"/>
  <c r="R133" i="15"/>
  <c r="R131" i="15"/>
  <c r="R129" i="15"/>
  <c r="R127" i="15"/>
  <c r="R125" i="15"/>
  <c r="P143" i="15"/>
  <c r="Q143" i="15"/>
  <c r="P139" i="15"/>
  <c r="R139" i="15" s="1"/>
  <c r="Q139" i="15"/>
  <c r="P135" i="15"/>
  <c r="R135" i="15" s="1"/>
  <c r="Q135" i="15"/>
  <c r="P171" i="15"/>
  <c r="R171" i="15" s="1"/>
  <c r="Q171" i="15"/>
  <c r="P167" i="15"/>
  <c r="R167" i="15" s="1"/>
  <c r="Q167" i="15"/>
  <c r="P163" i="15"/>
  <c r="R163" i="15" s="1"/>
  <c r="Q163" i="15"/>
  <c r="P159" i="15"/>
  <c r="R159" i="15" s="1"/>
  <c r="Q159" i="15"/>
  <c r="Q121" i="15"/>
  <c r="R121" i="15"/>
  <c r="Q119" i="15"/>
  <c r="R119" i="15"/>
  <c r="Q117" i="15"/>
  <c r="R117" i="15"/>
  <c r="Q156" i="15"/>
  <c r="R156" i="15"/>
  <c r="Q154" i="15"/>
  <c r="R154" i="15"/>
  <c r="Q152" i="15"/>
  <c r="R152" i="15"/>
  <c r="Q150" i="15"/>
  <c r="R150" i="15"/>
  <c r="Q148" i="15"/>
  <c r="R148" i="15"/>
  <c r="Q146" i="15"/>
  <c r="R146" i="15"/>
  <c r="P141" i="15"/>
  <c r="R141" i="15" s="1"/>
  <c r="Q141" i="15"/>
  <c r="P137" i="15"/>
  <c r="R137" i="15" s="1"/>
  <c r="Q137" i="15"/>
  <c r="P173" i="15"/>
  <c r="R173" i="15" s="1"/>
  <c r="Q173" i="15"/>
  <c r="P169" i="15"/>
  <c r="R169" i="15" s="1"/>
  <c r="Q169" i="15"/>
  <c r="P165" i="15"/>
  <c r="R165" i="15" s="1"/>
  <c r="Q165" i="15"/>
  <c r="P161" i="15"/>
  <c r="R161" i="15" s="1"/>
  <c r="Q161" i="15"/>
  <c r="P157" i="15"/>
  <c r="R157" i="15" s="1"/>
  <c r="Q157" i="15"/>
  <c r="R143" i="15"/>
  <c r="R71" i="15"/>
  <c r="R73" i="15"/>
  <c r="R75" i="15"/>
  <c r="R77" i="15"/>
  <c r="R79" i="15"/>
  <c r="R81" i="15"/>
  <c r="R69" i="15"/>
  <c r="Q69" i="15"/>
  <c r="Q71" i="15"/>
  <c r="Q73" i="15"/>
  <c r="Q75" i="15"/>
  <c r="Q77" i="15"/>
  <c r="Q79" i="15"/>
  <c r="Q81" i="15"/>
  <c r="K68" i="15"/>
  <c r="R70" i="15"/>
  <c r="Q70" i="15"/>
  <c r="R72" i="15"/>
  <c r="Q72" i="15"/>
  <c r="R74" i="15"/>
  <c r="Q74" i="15"/>
  <c r="R76" i="15"/>
  <c r="Q76" i="15"/>
  <c r="R78" i="15"/>
  <c r="Q78" i="15"/>
  <c r="R80" i="15"/>
  <c r="Q80" i="15"/>
  <c r="N68" i="15" l="1"/>
  <c r="P68" i="15"/>
  <c r="M68" i="15"/>
  <c r="Q68" i="15"/>
  <c r="R68" i="15"/>
  <c r="U7" i="36" l="1"/>
  <c r="T7" i="36"/>
  <c r="S7" i="36"/>
  <c r="Q7" i="36"/>
  <c r="N7" i="36"/>
  <c r="M7" i="36"/>
  <c r="L7" i="36"/>
  <c r="K7" i="36"/>
  <c r="I7" i="36"/>
  <c r="I68" i="36"/>
  <c r="I67" i="36"/>
  <c r="I66" i="36"/>
  <c r="I65" i="36"/>
  <c r="I64" i="36"/>
  <c r="I63" i="36"/>
  <c r="I62" i="36"/>
  <c r="I61" i="36"/>
  <c r="I60" i="36"/>
  <c r="I59" i="36"/>
  <c r="I58" i="36"/>
  <c r="I57" i="36"/>
  <c r="I56" i="36"/>
  <c r="I55" i="36"/>
  <c r="I54" i="36"/>
  <c r="I53" i="36"/>
  <c r="I52" i="36"/>
  <c r="I51" i="36"/>
  <c r="I50" i="36"/>
  <c r="I49" i="36"/>
  <c r="I48" i="36"/>
  <c r="I47" i="36"/>
  <c r="I46" i="36"/>
  <c r="I45" i="36"/>
  <c r="I44" i="36"/>
  <c r="I43" i="36"/>
  <c r="I42" i="36"/>
  <c r="I41" i="36"/>
  <c r="I40" i="36"/>
  <c r="I39" i="36"/>
  <c r="I38" i="36"/>
  <c r="I37" i="36"/>
  <c r="I36" i="36"/>
  <c r="I35" i="36"/>
  <c r="I34" i="36"/>
  <c r="I33" i="36"/>
  <c r="I32" i="36"/>
  <c r="I31" i="36"/>
  <c r="I30" i="36"/>
  <c r="I29" i="36"/>
  <c r="I28" i="36"/>
  <c r="I27" i="36"/>
  <c r="I26" i="36"/>
  <c r="I25" i="36"/>
  <c r="I24" i="36"/>
  <c r="I23" i="36"/>
  <c r="I22" i="36"/>
  <c r="I21" i="36"/>
  <c r="I20" i="36"/>
  <c r="I19" i="36"/>
  <c r="I18" i="36"/>
  <c r="I17" i="36"/>
  <c r="I16" i="36"/>
  <c r="I15" i="36"/>
  <c r="I14" i="36"/>
  <c r="I13" i="36"/>
  <c r="I12" i="36"/>
  <c r="I11" i="36"/>
  <c r="I10" i="36"/>
  <c r="I9" i="36"/>
  <c r="O9" i="36" s="1"/>
  <c r="O22" i="36" l="1"/>
  <c r="O25" i="36"/>
  <c r="O26" i="36"/>
  <c r="O29" i="36"/>
  <c r="O30" i="36"/>
  <c r="O33" i="36"/>
  <c r="O34" i="36"/>
  <c r="O37" i="36"/>
  <c r="O38" i="36"/>
  <c r="O41" i="36"/>
  <c r="O42" i="36"/>
  <c r="O45" i="36"/>
  <c r="O46" i="36"/>
  <c r="O49" i="36"/>
  <c r="O50" i="36"/>
  <c r="O53" i="36"/>
  <c r="O54" i="36"/>
  <c r="O57" i="36"/>
  <c r="O58" i="36"/>
  <c r="O59" i="36"/>
  <c r="O62" i="36"/>
  <c r="O63" i="36"/>
  <c r="O66" i="36"/>
  <c r="O67" i="36"/>
  <c r="O23" i="36"/>
  <c r="O24" i="36"/>
  <c r="O27" i="36"/>
  <c r="O28" i="36"/>
  <c r="O31" i="36"/>
  <c r="O32" i="36"/>
  <c r="O35" i="36"/>
  <c r="O36" i="36"/>
  <c r="O39" i="36"/>
  <c r="O40" i="36"/>
  <c r="O43" i="36"/>
  <c r="O44" i="36"/>
  <c r="O47" i="36"/>
  <c r="O48" i="36"/>
  <c r="O51" i="36"/>
  <c r="O52" i="36"/>
  <c r="O55" i="36"/>
  <c r="O56" i="36"/>
  <c r="O60" i="36"/>
  <c r="O61" i="36"/>
  <c r="O64" i="36"/>
  <c r="O65" i="36"/>
  <c r="O68" i="36"/>
  <c r="O12" i="36"/>
  <c r="O13" i="36"/>
  <c r="O16" i="36"/>
  <c r="O17" i="36"/>
  <c r="O21" i="36"/>
  <c r="O10" i="36"/>
  <c r="O11" i="36"/>
  <c r="O14" i="36"/>
  <c r="O15" i="36"/>
  <c r="O19" i="36"/>
  <c r="O20" i="36"/>
  <c r="O18" i="36"/>
  <c r="O7" i="36" l="1"/>
  <c r="I53" i="18" l="1"/>
  <c r="I48" i="18"/>
  <c r="B15" i="39"/>
  <c r="I9" i="18"/>
  <c r="N15" i="39" l="1"/>
  <c r="M15" i="39"/>
  <c r="K15" i="39"/>
  <c r="J15" i="39"/>
  <c r="G16" i="18"/>
  <c r="I63" i="18" l="1"/>
  <c r="C17" i="30" l="1"/>
  <c r="C6" i="39"/>
  <c r="F3" i="18" s="1"/>
  <c r="C5" i="39"/>
  <c r="C4" i="39"/>
  <c r="C3" i="39"/>
  <c r="H9" i="39"/>
  <c r="H8" i="39"/>
  <c r="H7" i="39"/>
  <c r="H6" i="39"/>
  <c r="C1" i="18"/>
  <c r="P24" i="36" l="1"/>
  <c r="P28" i="36"/>
  <c r="P32" i="36"/>
  <c r="P36" i="36"/>
  <c r="P40" i="36"/>
  <c r="P44" i="36"/>
  <c r="P48" i="36"/>
  <c r="P52" i="36"/>
  <c r="P56" i="36"/>
  <c r="P60" i="36"/>
  <c r="P64" i="36"/>
  <c r="P68" i="36"/>
  <c r="P25" i="36"/>
  <c r="P29" i="36"/>
  <c r="P33" i="36"/>
  <c r="P37" i="36"/>
  <c r="P41" i="36"/>
  <c r="P45" i="36"/>
  <c r="P49" i="36"/>
  <c r="P53" i="36"/>
  <c r="P57" i="36"/>
  <c r="P59" i="36"/>
  <c r="P63" i="36"/>
  <c r="P67" i="36"/>
  <c r="P10" i="36"/>
  <c r="P14" i="36"/>
  <c r="P19" i="36"/>
  <c r="P13" i="36"/>
  <c r="P17" i="36"/>
  <c r="P21" i="36"/>
  <c r="P9" i="36"/>
  <c r="P23" i="36"/>
  <c r="P27" i="36"/>
  <c r="P31" i="36"/>
  <c r="P35" i="36"/>
  <c r="P39" i="36"/>
  <c r="P43" i="36"/>
  <c r="P47" i="36"/>
  <c r="P51" i="36"/>
  <c r="P55" i="36"/>
  <c r="P61" i="36"/>
  <c r="P65" i="36"/>
  <c r="P22" i="36"/>
  <c r="P26" i="36"/>
  <c r="P30" i="36"/>
  <c r="P34" i="36"/>
  <c r="P38" i="36"/>
  <c r="P42" i="36"/>
  <c r="P46" i="36"/>
  <c r="P50" i="36"/>
  <c r="P54" i="36"/>
  <c r="P58" i="36"/>
  <c r="P62" i="36"/>
  <c r="P66" i="36"/>
  <c r="P11" i="36"/>
  <c r="P15" i="36"/>
  <c r="P20" i="36"/>
  <c r="P12" i="36"/>
  <c r="P16" i="36"/>
  <c r="P18" i="36"/>
  <c r="F15" i="18"/>
  <c r="I15" i="18" s="1"/>
  <c r="I62" i="18"/>
  <c r="L15" i="39" s="1"/>
  <c r="Y64" i="36"/>
  <c r="Y63" i="36"/>
  <c r="Y62" i="36"/>
  <c r="Y61" i="36"/>
  <c r="Y53" i="36"/>
  <c r="Y52" i="36"/>
  <c r="Y51" i="36"/>
  <c r="Y50" i="36"/>
  <c r="Y45" i="36"/>
  <c r="Y44" i="36"/>
  <c r="Y43" i="36"/>
  <c r="Y42" i="36"/>
  <c r="Y33" i="36"/>
  <c r="Y32" i="36"/>
  <c r="Y31" i="36"/>
  <c r="Y30" i="36"/>
  <c r="Y23" i="36"/>
  <c r="Y22" i="36"/>
  <c r="Y21" i="36"/>
  <c r="Y20" i="36"/>
  <c r="Y19" i="36"/>
  <c r="Y18" i="36"/>
  <c r="Y17" i="36"/>
  <c r="Y16" i="36"/>
  <c r="Y15" i="36"/>
  <c r="Y14" i="36"/>
  <c r="Y13" i="36"/>
  <c r="Y12" i="36"/>
  <c r="Y11" i="36"/>
  <c r="Y10" i="36"/>
  <c r="Y9" i="36"/>
  <c r="Y68" i="36"/>
  <c r="Y67" i="36"/>
  <c r="Y66" i="36"/>
  <c r="Y65" i="36"/>
  <c r="Y60" i="36"/>
  <c r="Y59" i="36"/>
  <c r="Y58" i="36"/>
  <c r="Y57" i="36"/>
  <c r="Y56" i="36"/>
  <c r="Y55" i="36"/>
  <c r="Y54" i="36"/>
  <c r="Y49" i="36"/>
  <c r="Y48" i="36"/>
  <c r="Y47" i="36"/>
  <c r="Y46" i="36"/>
  <c r="Y41" i="36"/>
  <c r="Y40" i="36"/>
  <c r="Y39" i="36"/>
  <c r="Y38" i="36"/>
  <c r="Y37" i="36"/>
  <c r="Y36" i="36"/>
  <c r="Y35" i="36"/>
  <c r="Y34" i="36"/>
  <c r="Y29" i="36"/>
  <c r="Y28" i="36"/>
  <c r="Y27" i="36"/>
  <c r="Y26" i="36"/>
  <c r="Y25" i="36"/>
  <c r="Y24" i="36"/>
  <c r="I56" i="18"/>
  <c r="C7" i="39"/>
  <c r="I55" i="18"/>
  <c r="F14" i="18" l="1"/>
  <c r="F41" i="18" s="1"/>
  <c r="W25" i="36"/>
  <c r="R25" i="36" s="1"/>
  <c r="J25" i="36" s="1"/>
  <c r="W27" i="36"/>
  <c r="R27" i="36" s="1"/>
  <c r="J27" i="36" s="1"/>
  <c r="W29" i="36"/>
  <c r="R29" i="36" s="1"/>
  <c r="J29" i="36" s="1"/>
  <c r="W35" i="36"/>
  <c r="R35" i="36" s="1"/>
  <c r="J35" i="36" s="1"/>
  <c r="W37" i="36"/>
  <c r="R37" i="36" s="1"/>
  <c r="J37" i="36" s="1"/>
  <c r="W39" i="36"/>
  <c r="R39" i="36" s="1"/>
  <c r="J39" i="36" s="1"/>
  <c r="W41" i="36"/>
  <c r="R41" i="36" s="1"/>
  <c r="J41" i="36" s="1"/>
  <c r="W47" i="36"/>
  <c r="R47" i="36" s="1"/>
  <c r="J47" i="36" s="1"/>
  <c r="W49" i="36"/>
  <c r="R49" i="36" s="1"/>
  <c r="J49" i="36" s="1"/>
  <c r="W55" i="36"/>
  <c r="R55" i="36" s="1"/>
  <c r="J55" i="36" s="1"/>
  <c r="W57" i="36"/>
  <c r="R57" i="36" s="1"/>
  <c r="J57" i="36" s="1"/>
  <c r="W59" i="36"/>
  <c r="R59" i="36" s="1"/>
  <c r="J59" i="36" s="1"/>
  <c r="W65" i="36"/>
  <c r="R65" i="36" s="1"/>
  <c r="J65" i="36" s="1"/>
  <c r="W67" i="36"/>
  <c r="R67" i="36" s="1"/>
  <c r="J67" i="36" s="1"/>
  <c r="W9" i="36"/>
  <c r="R9" i="36" s="1"/>
  <c r="W11" i="36"/>
  <c r="R11" i="36" s="1"/>
  <c r="J11" i="36" s="1"/>
  <c r="W13" i="36"/>
  <c r="R13" i="36" s="1"/>
  <c r="J13" i="36" s="1"/>
  <c r="W15" i="36"/>
  <c r="R15" i="36" s="1"/>
  <c r="J15" i="36" s="1"/>
  <c r="W17" i="36"/>
  <c r="R17" i="36" s="1"/>
  <c r="J17" i="36" s="1"/>
  <c r="W19" i="36"/>
  <c r="R19" i="36" s="1"/>
  <c r="J19" i="36" s="1"/>
  <c r="W21" i="36"/>
  <c r="R21" i="36" s="1"/>
  <c r="J21" i="36" s="1"/>
  <c r="W23" i="36"/>
  <c r="R23" i="36" s="1"/>
  <c r="J23" i="36" s="1"/>
  <c r="W31" i="36"/>
  <c r="R31" i="36" s="1"/>
  <c r="J31" i="36" s="1"/>
  <c r="W33" i="36"/>
  <c r="R33" i="36" s="1"/>
  <c r="J33" i="36" s="1"/>
  <c r="W43" i="36"/>
  <c r="R43" i="36" s="1"/>
  <c r="J43" i="36" s="1"/>
  <c r="W45" i="36"/>
  <c r="R45" i="36" s="1"/>
  <c r="J45" i="36" s="1"/>
  <c r="W51" i="36"/>
  <c r="R51" i="36" s="1"/>
  <c r="J51" i="36" s="1"/>
  <c r="W53" i="36"/>
  <c r="R53" i="36" s="1"/>
  <c r="J53" i="36" s="1"/>
  <c r="W62" i="36"/>
  <c r="R62" i="36" s="1"/>
  <c r="J62" i="36" s="1"/>
  <c r="W64" i="36"/>
  <c r="R64" i="36" s="1"/>
  <c r="J64" i="36" s="1"/>
  <c r="W24" i="36"/>
  <c r="R24" i="36" s="1"/>
  <c r="J24" i="36" s="1"/>
  <c r="W26" i="36"/>
  <c r="R26" i="36" s="1"/>
  <c r="J26" i="36" s="1"/>
  <c r="W28" i="36"/>
  <c r="R28" i="36" s="1"/>
  <c r="J28" i="36" s="1"/>
  <c r="W34" i="36"/>
  <c r="R34" i="36" s="1"/>
  <c r="J34" i="36" s="1"/>
  <c r="W36" i="36"/>
  <c r="R36" i="36" s="1"/>
  <c r="J36" i="36" s="1"/>
  <c r="W38" i="36"/>
  <c r="R38" i="36" s="1"/>
  <c r="J38" i="36" s="1"/>
  <c r="W40" i="36"/>
  <c r="R40" i="36" s="1"/>
  <c r="J40" i="36" s="1"/>
  <c r="W46" i="36"/>
  <c r="R46" i="36" s="1"/>
  <c r="J46" i="36" s="1"/>
  <c r="W48" i="36"/>
  <c r="R48" i="36" s="1"/>
  <c r="J48" i="36" s="1"/>
  <c r="W54" i="36"/>
  <c r="R54" i="36" s="1"/>
  <c r="J54" i="36" s="1"/>
  <c r="W56" i="36"/>
  <c r="R56" i="36" s="1"/>
  <c r="J56" i="36" s="1"/>
  <c r="W58" i="36"/>
  <c r="R58" i="36" s="1"/>
  <c r="J58" i="36" s="1"/>
  <c r="W60" i="36"/>
  <c r="R60" i="36" s="1"/>
  <c r="J60" i="36" s="1"/>
  <c r="W66" i="36"/>
  <c r="R66" i="36" s="1"/>
  <c r="J66" i="36" s="1"/>
  <c r="W68" i="36"/>
  <c r="R68" i="36" s="1"/>
  <c r="J68" i="36" s="1"/>
  <c r="W10" i="36"/>
  <c r="R10" i="36" s="1"/>
  <c r="J10" i="36" s="1"/>
  <c r="W12" i="36"/>
  <c r="R12" i="36" s="1"/>
  <c r="J12" i="36" s="1"/>
  <c r="W14" i="36"/>
  <c r="R14" i="36" s="1"/>
  <c r="J14" i="36" s="1"/>
  <c r="W16" i="36"/>
  <c r="R16" i="36" s="1"/>
  <c r="J16" i="36" s="1"/>
  <c r="W18" i="36"/>
  <c r="R18" i="36" s="1"/>
  <c r="J18" i="36" s="1"/>
  <c r="W20" i="36"/>
  <c r="R20" i="36" s="1"/>
  <c r="J20" i="36" s="1"/>
  <c r="W22" i="36"/>
  <c r="R22" i="36" s="1"/>
  <c r="J22" i="36" s="1"/>
  <c r="W30" i="36"/>
  <c r="R30" i="36" s="1"/>
  <c r="J30" i="36" s="1"/>
  <c r="W32" i="36"/>
  <c r="R32" i="36" s="1"/>
  <c r="J32" i="36" s="1"/>
  <c r="W42" i="36"/>
  <c r="R42" i="36" s="1"/>
  <c r="J42" i="36" s="1"/>
  <c r="W44" i="36"/>
  <c r="R44" i="36" s="1"/>
  <c r="J44" i="36" s="1"/>
  <c r="W50" i="36"/>
  <c r="R50" i="36" s="1"/>
  <c r="J50" i="36" s="1"/>
  <c r="W52" i="36"/>
  <c r="R52" i="36" s="1"/>
  <c r="J52" i="36" s="1"/>
  <c r="W61" i="36"/>
  <c r="R61" i="36" s="1"/>
  <c r="J61" i="36" s="1"/>
  <c r="W63" i="36"/>
  <c r="R63" i="36" s="1"/>
  <c r="J63" i="36" s="1"/>
  <c r="P7" i="36"/>
  <c r="R7" i="36" l="1"/>
  <c r="I44" i="18"/>
  <c r="I50" i="18" s="1"/>
  <c r="I51" i="18" s="1"/>
  <c r="E15" i="39" l="1"/>
  <c r="F15" i="39"/>
  <c r="G15" i="39"/>
  <c r="H15" i="39" l="1"/>
  <c r="I15" i="39"/>
  <c r="I59" i="15"/>
  <c r="I58" i="15"/>
  <c r="I56" i="15"/>
  <c r="I53" i="15"/>
  <c r="I52" i="15"/>
  <c r="I51" i="15"/>
  <c r="I49" i="15"/>
  <c r="I46" i="15"/>
  <c r="I45" i="15"/>
  <c r="I44" i="15"/>
  <c r="I42" i="15"/>
  <c r="I39" i="15"/>
  <c r="I38" i="15"/>
  <c r="I37" i="15"/>
  <c r="I35" i="15"/>
  <c r="I32" i="15"/>
  <c r="I31" i="15"/>
  <c r="I30" i="15"/>
  <c r="I28" i="15"/>
  <c r="I25" i="15"/>
  <c r="I24" i="15"/>
  <c r="I21" i="15"/>
  <c r="I60" i="15" l="1"/>
  <c r="I25" i="18" s="1"/>
  <c r="F8" i="34"/>
  <c r="I16" i="15" l="1"/>
  <c r="B24" i="8" l="1"/>
  <c r="H268" i="14" l="1"/>
  <c r="H255" i="14"/>
  <c r="H242" i="14"/>
  <c r="H229" i="14"/>
  <c r="H216" i="14"/>
  <c r="H203" i="14"/>
  <c r="H190" i="14"/>
  <c r="H177" i="14"/>
  <c r="H164" i="14"/>
  <c r="H151" i="14"/>
  <c r="H138" i="14"/>
  <c r="H125" i="14"/>
  <c r="H112" i="14"/>
  <c r="H99" i="14"/>
  <c r="H86" i="14"/>
  <c r="H73" i="14"/>
  <c r="H60" i="14"/>
  <c r="H47" i="14"/>
  <c r="H34" i="14"/>
  <c r="H21" i="14"/>
  <c r="C10" i="14" l="1"/>
  <c r="C6" i="14"/>
  <c r="C8" i="14"/>
  <c r="C11" i="14"/>
  <c r="C5" i="14"/>
  <c r="C7" i="14"/>
  <c r="C9" i="14"/>
  <c r="G268" i="14"/>
  <c r="G267" i="14"/>
  <c r="E264" i="14"/>
  <c r="G255" i="14"/>
  <c r="G254" i="14"/>
  <c r="E251" i="14"/>
  <c r="G242" i="14"/>
  <c r="G241" i="14"/>
  <c r="E238" i="14"/>
  <c r="G229" i="14"/>
  <c r="G228" i="14"/>
  <c r="E225" i="14"/>
  <c r="G216" i="14"/>
  <c r="G215" i="14"/>
  <c r="E212" i="14"/>
  <c r="G203" i="14"/>
  <c r="G202" i="14"/>
  <c r="E199" i="14"/>
  <c r="G190" i="14"/>
  <c r="G189" i="14"/>
  <c r="E186" i="14"/>
  <c r="G177" i="14"/>
  <c r="G176" i="14"/>
  <c r="E173" i="14"/>
  <c r="G164" i="14"/>
  <c r="G163" i="14"/>
  <c r="E160" i="14"/>
  <c r="G151" i="14"/>
  <c r="G150" i="14"/>
  <c r="E147" i="14"/>
  <c r="Z7" i="36" l="1"/>
  <c r="J9" i="36" l="1"/>
  <c r="E3" i="36"/>
  <c r="W7" i="36" l="1"/>
  <c r="F4" i="33" l="1"/>
  <c r="E4" i="33"/>
  <c r="I27" i="18" s="1"/>
  <c r="D4" i="33"/>
  <c r="F4" i="32"/>
  <c r="E4" i="32"/>
  <c r="I28" i="18" s="1"/>
  <c r="D4" i="32"/>
  <c r="H13" i="32"/>
  <c r="H14" i="32"/>
  <c r="H15" i="32"/>
  <c r="H16" i="32"/>
  <c r="H17" i="32"/>
  <c r="H18" i="32"/>
  <c r="H19" i="32"/>
  <c r="H20" i="32"/>
  <c r="H21" i="32"/>
  <c r="H22" i="32"/>
  <c r="H23" i="32"/>
  <c r="H24" i="32"/>
  <c r="H25" i="32"/>
  <c r="H26" i="32"/>
  <c r="H27" i="32"/>
  <c r="H28" i="32"/>
  <c r="H29" i="32"/>
  <c r="H30" i="32"/>
  <c r="H31" i="32"/>
  <c r="H32" i="32"/>
  <c r="H33" i="32"/>
  <c r="H34" i="32"/>
  <c r="H35" i="32"/>
  <c r="H36" i="32"/>
  <c r="H37" i="32"/>
  <c r="H38" i="32"/>
  <c r="H39" i="32"/>
  <c r="H40" i="32"/>
  <c r="H41" i="32"/>
  <c r="H42" i="32"/>
  <c r="H43" i="32"/>
  <c r="H44" i="32"/>
  <c r="H45" i="32"/>
  <c r="H46" i="32"/>
  <c r="H47" i="32"/>
  <c r="H48" i="32"/>
  <c r="H49" i="32"/>
  <c r="H50" i="32"/>
  <c r="H51" i="32"/>
  <c r="H52" i="32"/>
  <c r="H53" i="32"/>
  <c r="H54" i="32"/>
  <c r="H55" i="32"/>
  <c r="H56" i="32"/>
  <c r="H57" i="32"/>
  <c r="H58" i="32"/>
  <c r="H59" i="32"/>
  <c r="H60" i="32"/>
  <c r="H61" i="32"/>
  <c r="H62" i="32"/>
  <c r="H63" i="32"/>
  <c r="H64" i="32"/>
  <c r="H65" i="32"/>
  <c r="H66" i="32"/>
  <c r="H67" i="32"/>
  <c r="H68" i="32"/>
  <c r="H69" i="32"/>
  <c r="H70" i="32"/>
  <c r="H71" i="32"/>
  <c r="H72" i="32"/>
  <c r="H73" i="32"/>
  <c r="H74" i="32"/>
  <c r="H75" i="32"/>
  <c r="H76" i="32"/>
  <c r="H77" i="32"/>
  <c r="H78" i="32"/>
  <c r="H79" i="32"/>
  <c r="H80" i="32"/>
  <c r="H81" i="32"/>
  <c r="H82" i="32"/>
  <c r="H83" i="32"/>
  <c r="H84" i="32"/>
  <c r="H85" i="32"/>
  <c r="H86" i="32"/>
  <c r="H87" i="32"/>
  <c r="H88" i="32"/>
  <c r="H89" i="32"/>
  <c r="H90" i="32"/>
  <c r="H91" i="32"/>
  <c r="H92" i="32"/>
  <c r="H93" i="32"/>
  <c r="H94" i="32"/>
  <c r="H95" i="32"/>
  <c r="H96" i="32"/>
  <c r="H97" i="32"/>
  <c r="H98" i="32"/>
  <c r="H99" i="32"/>
  <c r="H100" i="32"/>
  <c r="H101" i="32"/>
  <c r="H102" i="32"/>
  <c r="H103" i="32"/>
  <c r="H104" i="32"/>
  <c r="H105" i="32"/>
  <c r="H106" i="32"/>
  <c r="H107" i="32"/>
  <c r="H108" i="32"/>
  <c r="H109" i="32"/>
  <c r="H110" i="32"/>
  <c r="H111" i="32"/>
  <c r="H112" i="32"/>
  <c r="H113" i="32"/>
  <c r="H114" i="32"/>
  <c r="H115" i="32"/>
  <c r="H116" i="32"/>
  <c r="H17" i="33"/>
  <c r="H18" i="33"/>
  <c r="H19" i="33"/>
  <c r="H20" i="33"/>
  <c r="H21" i="33"/>
  <c r="H22" i="33"/>
  <c r="H23" i="33"/>
  <c r="H24" i="33"/>
  <c r="H25" i="33"/>
  <c r="H26" i="33"/>
  <c r="H27" i="33"/>
  <c r="H28" i="33"/>
  <c r="H29" i="33"/>
  <c r="H30" i="33"/>
  <c r="H31" i="33"/>
  <c r="H32" i="33"/>
  <c r="H33" i="33"/>
  <c r="H34" i="33"/>
  <c r="H35" i="33"/>
  <c r="H36" i="33"/>
  <c r="H37" i="33"/>
  <c r="H38" i="33"/>
  <c r="H39" i="33"/>
  <c r="H40" i="33"/>
  <c r="H41" i="33"/>
  <c r="H42" i="33"/>
  <c r="H43" i="33"/>
  <c r="H44" i="33"/>
  <c r="H45" i="33"/>
  <c r="H46" i="33"/>
  <c r="H47" i="33"/>
  <c r="H48" i="33"/>
  <c r="H49" i="33"/>
  <c r="H50" i="33"/>
  <c r="H51" i="33"/>
  <c r="H52" i="33"/>
  <c r="H53" i="33"/>
  <c r="H54" i="33"/>
  <c r="H55" i="33"/>
  <c r="H56" i="33"/>
  <c r="H57" i="33"/>
  <c r="H58" i="33"/>
  <c r="H59" i="33"/>
  <c r="H60" i="33"/>
  <c r="H61" i="33"/>
  <c r="H62" i="33"/>
  <c r="H63" i="33"/>
  <c r="H64" i="33"/>
  <c r="H65" i="33"/>
  <c r="H66" i="33"/>
  <c r="H67" i="33"/>
  <c r="H68" i="33"/>
  <c r="H69" i="33"/>
  <c r="H70" i="33"/>
  <c r="H71" i="33"/>
  <c r="H72" i="33"/>
  <c r="H73" i="33"/>
  <c r="H74" i="33"/>
  <c r="H75" i="33"/>
  <c r="H76" i="33"/>
  <c r="H77" i="33"/>
  <c r="H78" i="33"/>
  <c r="H79" i="33"/>
  <c r="H80" i="33"/>
  <c r="H81" i="33"/>
  <c r="H82" i="33"/>
  <c r="H83" i="33"/>
  <c r="H84" i="33"/>
  <c r="H85" i="33"/>
  <c r="H86" i="33"/>
  <c r="H87" i="33"/>
  <c r="H88" i="33"/>
  <c r="H89" i="33"/>
  <c r="H90" i="33"/>
  <c r="H91" i="33"/>
  <c r="H92" i="33"/>
  <c r="H93" i="33"/>
  <c r="H94" i="33"/>
  <c r="H95" i="33"/>
  <c r="H96" i="33"/>
  <c r="H97" i="33"/>
  <c r="H98" i="33"/>
  <c r="H99" i="33"/>
  <c r="H100" i="33"/>
  <c r="H101" i="33"/>
  <c r="H102" i="33"/>
  <c r="H103" i="33"/>
  <c r="H104" i="33"/>
  <c r="H105" i="33"/>
  <c r="H106" i="33"/>
  <c r="H107" i="33"/>
  <c r="H108" i="33"/>
  <c r="H109" i="33"/>
  <c r="H110" i="33"/>
  <c r="H111" i="33"/>
  <c r="H112" i="33"/>
  <c r="H113" i="33"/>
  <c r="H114" i="33"/>
  <c r="H115" i="33"/>
  <c r="H116" i="33"/>
  <c r="H117" i="33"/>
  <c r="H118" i="33"/>
  <c r="H119" i="33"/>
  <c r="H120" i="33"/>
  <c r="H121" i="33"/>
  <c r="H122" i="33"/>
  <c r="H123" i="33"/>
  <c r="H124" i="33"/>
  <c r="H125" i="33"/>
  <c r="H126" i="33"/>
  <c r="H127" i="33"/>
  <c r="H128" i="33"/>
  <c r="H129" i="33"/>
  <c r="G8" i="34"/>
  <c r="E8" i="34"/>
  <c r="I26" i="18" s="1"/>
  <c r="D8" i="34"/>
  <c r="I38" i="34"/>
  <c r="I39" i="34"/>
  <c r="I40" i="34"/>
  <c r="I41" i="34"/>
  <c r="I42" i="34"/>
  <c r="I43" i="34"/>
  <c r="I44" i="34"/>
  <c r="I45" i="34"/>
  <c r="I46" i="34"/>
  <c r="I47" i="34"/>
  <c r="I48" i="34"/>
  <c r="I49" i="34"/>
  <c r="I50" i="34"/>
  <c r="I51" i="34"/>
  <c r="I52" i="34"/>
  <c r="I53" i="34"/>
  <c r="I54" i="34"/>
  <c r="I55" i="34"/>
  <c r="I56" i="34"/>
  <c r="I57" i="34"/>
  <c r="I58" i="34"/>
  <c r="I59" i="34"/>
  <c r="I60" i="34"/>
  <c r="I61" i="34"/>
  <c r="I62" i="34"/>
  <c r="I63" i="34"/>
  <c r="I64" i="34"/>
  <c r="I65" i="34"/>
  <c r="I66" i="34"/>
  <c r="I67" i="34"/>
  <c r="I68" i="34"/>
  <c r="I69" i="34"/>
  <c r="I70" i="34"/>
  <c r="I71" i="34"/>
  <c r="I72" i="34"/>
  <c r="I73" i="34"/>
  <c r="I74" i="34"/>
  <c r="I75" i="34"/>
  <c r="I76" i="34"/>
  <c r="I77" i="34"/>
  <c r="I78" i="34"/>
  <c r="I79" i="34"/>
  <c r="I80" i="34"/>
  <c r="I81" i="34"/>
  <c r="I82" i="34"/>
  <c r="I83" i="34"/>
  <c r="I84" i="34"/>
  <c r="I85" i="34"/>
  <c r="I86" i="34"/>
  <c r="I87" i="34"/>
  <c r="I88" i="34"/>
  <c r="I89" i="34"/>
  <c r="I90" i="34"/>
  <c r="I91" i="34"/>
  <c r="I92" i="34"/>
  <c r="I93" i="34"/>
  <c r="I94" i="34"/>
  <c r="I95" i="34"/>
  <c r="I96" i="34"/>
  <c r="I97" i="34"/>
  <c r="I98" i="34"/>
  <c r="I99" i="34"/>
  <c r="I100" i="34"/>
  <c r="I101" i="34"/>
  <c r="I102" i="34"/>
  <c r="I103" i="34"/>
  <c r="I104" i="34"/>
  <c r="I105" i="34"/>
  <c r="I106" i="34"/>
  <c r="I107" i="34"/>
  <c r="I108" i="34"/>
  <c r="I109" i="34"/>
  <c r="I110" i="34"/>
  <c r="I111" i="34"/>
  <c r="I112" i="34"/>
  <c r="I113" i="34"/>
  <c r="I114" i="34"/>
  <c r="I115" i="34"/>
  <c r="I116" i="34"/>
  <c r="I117" i="34"/>
  <c r="I118" i="34"/>
  <c r="I119" i="34"/>
  <c r="I120" i="34"/>
  <c r="I121" i="34"/>
  <c r="I122" i="34"/>
  <c r="I123" i="34"/>
  <c r="I124" i="34"/>
  <c r="I125" i="34"/>
  <c r="I126" i="34"/>
  <c r="I127" i="34"/>
  <c r="I128" i="34"/>
  <c r="I129" i="34"/>
  <c r="I130" i="34"/>
  <c r="I131" i="34"/>
  <c r="I132" i="34"/>
  <c r="I133" i="34"/>
  <c r="I134" i="34"/>
  <c r="I135" i="34"/>
  <c r="I136" i="34"/>
  <c r="I137" i="34"/>
  <c r="I138" i="34"/>
  <c r="I139" i="34"/>
  <c r="E4" i="34" l="1"/>
  <c r="E9" i="34"/>
  <c r="E5" i="33"/>
  <c r="E5" i="32"/>
  <c r="H156" i="32"/>
  <c r="H155" i="32"/>
  <c r="H154" i="32"/>
  <c r="H153" i="32"/>
  <c r="H152" i="32"/>
  <c r="H151" i="32"/>
  <c r="H150" i="32"/>
  <c r="H149" i="32"/>
  <c r="H148" i="32"/>
  <c r="H147" i="32"/>
  <c r="H146" i="32"/>
  <c r="H145" i="32"/>
  <c r="H144" i="32"/>
  <c r="H143" i="32"/>
  <c r="H142" i="32"/>
  <c r="H141" i="32"/>
  <c r="H140" i="32"/>
  <c r="H139" i="32"/>
  <c r="H138" i="32"/>
  <c r="H137" i="32"/>
  <c r="H136" i="32"/>
  <c r="H135" i="32"/>
  <c r="H134" i="32"/>
  <c r="H133" i="32"/>
  <c r="H132" i="32"/>
  <c r="H131" i="32"/>
  <c r="H130" i="32"/>
  <c r="H129" i="32"/>
  <c r="H128" i="32"/>
  <c r="H127" i="32"/>
  <c r="H126" i="32"/>
  <c r="H125" i="32"/>
  <c r="H124" i="32"/>
  <c r="H123" i="32"/>
  <c r="H122" i="32"/>
  <c r="H121" i="32"/>
  <c r="H120" i="32"/>
  <c r="H119" i="32"/>
  <c r="H118" i="32"/>
  <c r="H117" i="32"/>
  <c r="H12" i="32"/>
  <c r="H11" i="32"/>
  <c r="H10" i="32"/>
  <c r="H9" i="32"/>
  <c r="H8" i="32"/>
  <c r="H7" i="32"/>
  <c r="H156" i="33"/>
  <c r="H155" i="33"/>
  <c r="H154" i="33"/>
  <c r="H153" i="33"/>
  <c r="H152" i="33"/>
  <c r="H151" i="33"/>
  <c r="H150" i="33"/>
  <c r="H149" i="33"/>
  <c r="H148" i="33"/>
  <c r="H147" i="33"/>
  <c r="H146" i="33"/>
  <c r="H145" i="33"/>
  <c r="H144" i="33"/>
  <c r="H143" i="33"/>
  <c r="H142" i="33"/>
  <c r="H141" i="33"/>
  <c r="H140" i="33"/>
  <c r="H139" i="33"/>
  <c r="H138" i="33"/>
  <c r="H137" i="33"/>
  <c r="H136" i="33"/>
  <c r="H135" i="33"/>
  <c r="H134" i="33"/>
  <c r="H133" i="33"/>
  <c r="H132" i="33"/>
  <c r="H131" i="33"/>
  <c r="H130" i="33"/>
  <c r="H16" i="33"/>
  <c r="H15" i="33"/>
  <c r="H14" i="33"/>
  <c r="H13" i="33"/>
  <c r="H12" i="33"/>
  <c r="H11" i="33"/>
  <c r="H10" i="33"/>
  <c r="H9" i="33"/>
  <c r="H8" i="33"/>
  <c r="I160" i="34"/>
  <c r="I159" i="34"/>
  <c r="I158" i="34"/>
  <c r="I157" i="34"/>
  <c r="I156" i="34"/>
  <c r="I155" i="34"/>
  <c r="I154" i="34"/>
  <c r="I153" i="34"/>
  <c r="I152" i="34"/>
  <c r="I151" i="34"/>
  <c r="I150" i="34"/>
  <c r="I149" i="34"/>
  <c r="I148" i="34"/>
  <c r="I147" i="34"/>
  <c r="I146" i="34"/>
  <c r="I145" i="34"/>
  <c r="I144" i="34"/>
  <c r="I143" i="34"/>
  <c r="I142" i="34"/>
  <c r="I141" i="34"/>
  <c r="I140" i="34"/>
  <c r="I37" i="34"/>
  <c r="I36" i="34"/>
  <c r="I35" i="34"/>
  <c r="I34" i="34"/>
  <c r="I33" i="34"/>
  <c r="I32" i="34"/>
  <c r="I31" i="34"/>
  <c r="I30" i="34"/>
  <c r="I29" i="34"/>
  <c r="I28" i="34"/>
  <c r="I27" i="34"/>
  <c r="I26" i="34"/>
  <c r="I25" i="34"/>
  <c r="I24" i="34"/>
  <c r="I23" i="34"/>
  <c r="I22" i="34"/>
  <c r="I21" i="34"/>
  <c r="I20" i="34"/>
  <c r="I19" i="34"/>
  <c r="I18" i="34"/>
  <c r="I17" i="34"/>
  <c r="I16" i="34"/>
  <c r="I15" i="34"/>
  <c r="I14" i="34"/>
  <c r="I13" i="34"/>
  <c r="I12" i="34"/>
  <c r="H4" i="32" l="1"/>
  <c r="G4" i="32"/>
  <c r="H7" i="33"/>
  <c r="H4" i="33" s="1"/>
  <c r="G4" i="33"/>
  <c r="H8" i="34"/>
  <c r="I11" i="34"/>
  <c r="I8" i="34" l="1"/>
  <c r="F13" i="15" l="1"/>
  <c r="F12" i="15"/>
  <c r="F11" i="15"/>
  <c r="F10" i="15"/>
  <c r="F9" i="15"/>
  <c r="F8" i="15" l="1"/>
  <c r="D14" i="15"/>
  <c r="O13" i="15"/>
  <c r="O11" i="15"/>
  <c r="O8" i="15"/>
  <c r="O10" i="15"/>
  <c r="O12" i="15"/>
  <c r="G14" i="15" l="1"/>
  <c r="F14" i="15"/>
  <c r="J14" i="15"/>
  <c r="B15" i="14"/>
  <c r="O9" i="15" l="1"/>
  <c r="O14" i="15" s="1"/>
  <c r="D8" i="7"/>
  <c r="I17" i="30" l="1"/>
  <c r="C14" i="30"/>
  <c r="F6" i="27"/>
  <c r="F5" i="27"/>
  <c r="F19" i="8"/>
  <c r="D6" i="7"/>
  <c r="I22" i="18" s="1"/>
  <c r="G20" i="14"/>
  <c r="G21" i="14"/>
  <c r="G33" i="14"/>
  <c r="G34" i="14"/>
  <c r="G46" i="14"/>
  <c r="G47" i="14"/>
  <c r="G59" i="14"/>
  <c r="G60" i="14"/>
  <c r="G72" i="14"/>
  <c r="G73" i="14"/>
  <c r="G85" i="14"/>
  <c r="G86" i="14"/>
  <c r="G98" i="14"/>
  <c r="G99" i="14"/>
  <c r="G111" i="14"/>
  <c r="G112" i="14"/>
  <c r="G124" i="14"/>
  <c r="G125" i="14"/>
  <c r="G137" i="14"/>
  <c r="G138" i="14"/>
  <c r="E8" i="27"/>
  <c r="I17" i="18" s="1"/>
  <c r="E15" i="14"/>
  <c r="B62" i="15"/>
  <c r="B17" i="4"/>
  <c r="E134" i="14"/>
  <c r="E121" i="14"/>
  <c r="E108" i="14"/>
  <c r="E95" i="14"/>
  <c r="E82" i="14"/>
  <c r="E69" i="14"/>
  <c r="E56" i="14"/>
  <c r="E43" i="14"/>
  <c r="E30" i="14"/>
  <c r="E17" i="14"/>
  <c r="F5" i="8"/>
  <c r="F6" i="8"/>
  <c r="F7" i="8"/>
  <c r="F8" i="8"/>
  <c r="F9" i="8"/>
  <c r="F10" i="8"/>
  <c r="F11" i="8"/>
  <c r="F12" i="8"/>
  <c r="F13" i="8"/>
  <c r="F14" i="8"/>
  <c r="F15" i="8"/>
  <c r="F16" i="8"/>
  <c r="F17" i="8"/>
  <c r="F18" i="8"/>
  <c r="F20" i="8"/>
  <c r="F21" i="8"/>
  <c r="F22" i="8"/>
  <c r="F23" i="8"/>
  <c r="F24" i="8"/>
  <c r="G5" i="8"/>
  <c r="G6" i="8"/>
  <c r="G7" i="8"/>
  <c r="G8" i="8"/>
  <c r="G9" i="8"/>
  <c r="G10" i="8"/>
  <c r="G11" i="8"/>
  <c r="G12" i="8"/>
  <c r="G13" i="8"/>
  <c r="G14" i="8"/>
  <c r="G15" i="8"/>
  <c r="G16" i="8"/>
  <c r="G17" i="8"/>
  <c r="G18" i="8"/>
  <c r="G19" i="8"/>
  <c r="G20" i="8"/>
  <c r="G21" i="8"/>
  <c r="G22" i="8"/>
  <c r="G23" i="8"/>
  <c r="G24" i="8"/>
  <c r="J25" i="8"/>
  <c r="I25" i="8"/>
  <c r="D25" i="8"/>
  <c r="C25" i="8"/>
  <c r="B23" i="8"/>
  <c r="B22" i="8" s="1"/>
  <c r="B21" i="8" s="1"/>
  <c r="B20" i="8" s="1"/>
  <c r="B19" i="8" s="1"/>
  <c r="B18" i="8" s="1"/>
  <c r="B17" i="8" s="1"/>
  <c r="B16" i="8" s="1"/>
  <c r="B15" i="8" s="1"/>
  <c r="B14" i="8" s="1"/>
  <c r="B13" i="8" s="1"/>
  <c r="B12" i="8" s="1"/>
  <c r="B11" i="8" s="1"/>
  <c r="B10" i="8" s="1"/>
  <c r="B9" i="8" s="1"/>
  <c r="B8" i="8" s="1"/>
  <c r="B7" i="8" s="1"/>
  <c r="B6" i="8" s="1"/>
  <c r="B5" i="8" s="1"/>
  <c r="F8" i="27" l="1"/>
  <c r="J17" i="18" s="1"/>
  <c r="C15" i="14"/>
  <c r="I20" i="18" s="1"/>
  <c r="I16" i="18" s="1"/>
  <c r="F25" i="8"/>
  <c r="G25" i="8"/>
  <c r="J16" i="18" l="1"/>
  <c r="I14" i="18" s="1"/>
  <c r="D15" i="39" s="1"/>
  <c r="J7" i="36"/>
  <c r="I74" i="18" s="1"/>
  <c r="I73" i="18" l="1"/>
  <c r="I12" i="18" s="1"/>
  <c r="O15" i="39" l="1"/>
  <c r="C15" i="39" s="1"/>
</calcChain>
</file>

<file path=xl/sharedStrings.xml><?xml version="1.0" encoding="utf-8"?>
<sst xmlns="http://schemas.openxmlformats.org/spreadsheetml/2006/main" count="1322" uniqueCount="488">
  <si>
    <t>Anlage: Volatile Kosten</t>
  </si>
  <si>
    <r>
      <t xml:space="preserve">Abgabedatum:
</t>
    </r>
    <r>
      <rPr>
        <sz val="11"/>
        <rFont val="Arial"/>
        <family val="2"/>
      </rPr>
      <t>Das Datum, an dem der Erhebungsbogen an die Bundesnetzagentur übermittelt wurde.</t>
    </r>
    <r>
      <rPr>
        <b/>
        <sz val="11"/>
        <rFont val="Arial"/>
        <family val="2"/>
      </rPr>
      <t/>
    </r>
  </si>
  <si>
    <r>
      <t xml:space="preserve">Firma des Stromnetzbetreibers:
</t>
    </r>
    <r>
      <rPr>
        <sz val="11"/>
        <rFont val="Arial"/>
        <family val="2"/>
      </rPr>
      <t>Ist der aktuelle im Handelsregister eingetragene Name des Stromnetzbetreibers.</t>
    </r>
  </si>
  <si>
    <r>
      <t xml:space="preserve">Rechtsform:
</t>
    </r>
    <r>
      <rPr>
        <sz val="11"/>
        <rFont val="Arial"/>
        <family val="2"/>
      </rPr>
      <t>Die Rechtsform ist aus dem Klappmenü auszuwählen.</t>
    </r>
  </si>
  <si>
    <r>
      <t xml:space="preserve">Verfahren:
</t>
    </r>
    <r>
      <rPr>
        <sz val="11"/>
        <rFont val="Arial"/>
        <family val="2"/>
      </rPr>
      <t>Das Verfahren (Regelverfahren ÜNB, Regelverfahren VNB, Vereinfachtes Verfahren) des Netzbetreibers ist anzugeben.</t>
    </r>
  </si>
  <si>
    <r>
      <t xml:space="preserve">Verbraucherpreisgesamtindex:
</t>
    </r>
    <r>
      <rPr>
        <sz val="11"/>
        <rFont val="Arial"/>
        <family val="2"/>
      </rPr>
      <t>Vom Statistischen Bundesamt veröffentlichter Verbraucherpreisgesamtindex des vorletzten Kalenderjahres vor dem Jahr, für das die Erlösobergrenze gilt (gemäß § 8 ARegV).</t>
    </r>
  </si>
  <si>
    <t>Basisjahr</t>
  </si>
  <si>
    <t>Sonstiges</t>
  </si>
  <si>
    <t>Beeinflussbarer Kostenanteil</t>
  </si>
  <si>
    <t>Netznummer:</t>
  </si>
  <si>
    <r>
      <t xml:space="preserve">Betriebsnummer:
</t>
    </r>
    <r>
      <rPr>
        <sz val="11"/>
        <rFont val="Arial"/>
        <family val="2"/>
      </rPr>
      <t>Hier ist die von der Bundesnetzagentur dem Stromnetzbetreiber zugewiesene aktuell gültige Betriebsnummer einzutragen.</t>
    </r>
  </si>
  <si>
    <r>
      <t>EO</t>
    </r>
    <r>
      <rPr>
        <b/>
        <vertAlign val="subscript"/>
        <sz val="10"/>
        <rFont val="Arial"/>
        <family val="2"/>
      </rPr>
      <t xml:space="preserve">t </t>
    </r>
    <r>
      <rPr>
        <b/>
        <sz val="10"/>
        <rFont val="Arial"/>
        <family val="2"/>
      </rPr>
      <t>=</t>
    </r>
  </si>
  <si>
    <r>
      <t>KA</t>
    </r>
    <r>
      <rPr>
        <b/>
        <vertAlign val="subscript"/>
        <sz val="10"/>
        <rFont val="Arial"/>
        <family val="2"/>
      </rPr>
      <t>dnb,t</t>
    </r>
  </si>
  <si>
    <r>
      <t>- PF</t>
    </r>
    <r>
      <rPr>
        <b/>
        <vertAlign val="subscript"/>
        <sz val="10"/>
        <rFont val="Arial"/>
        <family val="2"/>
      </rPr>
      <t>t</t>
    </r>
    <r>
      <rPr>
        <b/>
        <sz val="10"/>
        <rFont val="Arial"/>
        <family val="2"/>
      </rPr>
      <t>)</t>
    </r>
  </si>
  <si>
    <r>
      <t>+ Q</t>
    </r>
    <r>
      <rPr>
        <b/>
        <vertAlign val="subscript"/>
        <sz val="10"/>
        <rFont val="Arial"/>
        <family val="2"/>
      </rPr>
      <t>t</t>
    </r>
  </si>
  <si>
    <r>
      <t>+ NZH</t>
    </r>
    <r>
      <rPr>
        <b/>
        <vertAlign val="subscript"/>
        <sz val="10"/>
        <rFont val="Arial"/>
        <family val="2"/>
      </rPr>
      <t>t</t>
    </r>
  </si>
  <si>
    <r>
      <t>+ So</t>
    </r>
    <r>
      <rPr>
        <b/>
        <vertAlign val="subscript"/>
        <sz val="10"/>
        <rFont val="Arial"/>
        <family val="2"/>
      </rPr>
      <t>t</t>
    </r>
  </si>
  <si>
    <t>D. Netzübergänge gemäß §26 Abs. 2 ARegV</t>
  </si>
  <si>
    <t>Die Zellen des Erhebungsbogens sind farblich markiert:</t>
  </si>
  <si>
    <t>Eingabe erwartet</t>
  </si>
  <si>
    <t xml:space="preserve">A. Allgemeine Informationen - Stromnetzbetreiber </t>
  </si>
  <si>
    <t>Messstellenbetrieb</t>
  </si>
  <si>
    <t>A. Allgemeine Informationen</t>
  </si>
  <si>
    <t>Allgemeine Hinweise zum Bogen</t>
  </si>
  <si>
    <r>
      <t xml:space="preserve">Restwert Netzanschlusskostenbeitrag [EURO]:
</t>
    </r>
    <r>
      <rPr>
        <sz val="11"/>
        <rFont val="Arial"/>
        <family val="2"/>
      </rPr>
      <t>Restwert der Netzanschlusskostenbeiträge im entsprechenden Jahr.</t>
    </r>
  </si>
  <si>
    <t>Summe der Kapitalkosten aus 
genehmigten Investitionsmaßnahmen nach § 23 ARegV</t>
  </si>
  <si>
    <r>
      <t xml:space="preserve">Netzentgelte der vorgel. Netz- oder Umspannebene: Leistungspreis [EURO/kW] des Jahres 20xx:
</t>
    </r>
    <r>
      <rPr>
        <sz val="11"/>
        <rFont val="Arial"/>
        <family val="2"/>
      </rPr>
      <t>In der Regel Leistungspreis größer Knickpunkt der vorgelagerten Netz- oder Umspannebene.</t>
    </r>
  </si>
  <si>
    <r>
      <t xml:space="preserve">Netzentgelte der vorgel. Netz- oder Umspannebene: Arbeitspreis [Cent/kWh] des Jahres 20xx:
</t>
    </r>
    <r>
      <rPr>
        <sz val="11"/>
        <rFont val="Arial"/>
        <family val="2"/>
      </rPr>
      <t>In der Regel Arbeitspreis größer Knickpunkt der vorgelagerten Netz- oder Umspannebene.</t>
    </r>
  </si>
  <si>
    <r>
      <t xml:space="preserve">Gebuchter Jahresaufwand für vermiedene Netzentgelte gem. handelsrechtlichem Jahresabschluss des Jahres 20xx:
</t>
    </r>
    <r>
      <rPr>
        <sz val="11"/>
        <rFont val="Arial"/>
        <family val="2"/>
      </rPr>
      <t>Aufwand gemäß testiertem Jahresabschluss.</t>
    </r>
  </si>
  <si>
    <r>
      <t xml:space="preserve">Zugang Baukostenzuschuss [EURO]:
</t>
    </r>
    <r>
      <rPr>
        <sz val="11"/>
        <rFont val="Arial"/>
        <family val="2"/>
      </rPr>
      <t>Zugänge an Baukostenzuschüssen im entsprechenden Jahr.</t>
    </r>
  </si>
  <si>
    <r>
      <t xml:space="preserve">Zugang Netzanschlusskostenbeitrag [EURO]:
</t>
    </r>
    <r>
      <rPr>
        <sz val="11"/>
        <rFont val="Arial"/>
        <family val="2"/>
      </rPr>
      <t>Zugänge an Netzanschlusskostenbeiträgen im entsprechenden Jahr.</t>
    </r>
  </si>
  <si>
    <r>
      <t xml:space="preserve">Restwert Baukostenzuschuss [EURO]:
</t>
    </r>
    <r>
      <rPr>
        <sz val="11"/>
        <rFont val="Arial"/>
        <family val="2"/>
      </rPr>
      <t>Restwert der Baukostenzuschüsse im entsprechenden Jahr.</t>
    </r>
  </si>
  <si>
    <t>C. Erlösobergrenze</t>
  </si>
  <si>
    <t xml:space="preserve">Jahr </t>
  </si>
  <si>
    <t>Erlösobergrenze</t>
  </si>
  <si>
    <t>Datum des Netzübergangs</t>
  </si>
  <si>
    <t>Volatile Kostenanteile in der Ausgangsbasis</t>
  </si>
  <si>
    <r>
      <t>VK</t>
    </r>
    <r>
      <rPr>
        <b/>
        <vertAlign val="subscript"/>
        <sz val="11"/>
        <rFont val="Arial"/>
        <family val="2"/>
      </rPr>
      <t>0</t>
    </r>
  </si>
  <si>
    <r>
      <t xml:space="preserve">Meldung für das Jahr:
</t>
    </r>
    <r>
      <rPr>
        <sz val="11"/>
        <rFont val="Arial"/>
        <family val="2"/>
      </rPr>
      <t>Als Meldejahr ist das anzupassende EOG-Jahr einzutragen.</t>
    </r>
  </si>
  <si>
    <t>Satz 1, Nr. 12a</t>
  </si>
  <si>
    <t>Anlage Volatile Kosten</t>
  </si>
  <si>
    <t>Kosten</t>
  </si>
  <si>
    <t>Erlöse</t>
  </si>
  <si>
    <t>Verfahren:</t>
  </si>
  <si>
    <t>Meldung für das Jahr:</t>
  </si>
  <si>
    <t>Gab es Netzübergänge gemäß §26 Abs. 2 ARegV ?</t>
  </si>
  <si>
    <r>
      <t>M</t>
    </r>
    <r>
      <rPr>
        <b/>
        <vertAlign val="subscript"/>
        <sz val="11"/>
        <rFont val="Arial"/>
        <family val="2"/>
      </rPr>
      <t>gen.</t>
    </r>
  </si>
  <si>
    <r>
      <t>RP</t>
    </r>
    <r>
      <rPr>
        <b/>
        <vertAlign val="subscript"/>
        <sz val="11"/>
        <rFont val="Arial"/>
        <family val="2"/>
      </rPr>
      <t>t</t>
    </r>
  </si>
  <si>
    <r>
      <t>D</t>
    </r>
    <r>
      <rPr>
        <b/>
        <vertAlign val="subscript"/>
        <sz val="11"/>
        <rFont val="Arial"/>
        <family val="2"/>
      </rPr>
      <t>t</t>
    </r>
  </si>
  <si>
    <t>-</t>
  </si>
  <si>
    <t>x</t>
  </si>
  <si>
    <t>=</t>
  </si>
  <si>
    <t>[kWh]</t>
  </si>
  <si>
    <t>Anlage 2-1: Gesetzliche Abnahme- und Vergütungspflichten</t>
  </si>
  <si>
    <t>Gesetzliche Abnahme- und Vergütungspflichten gemäß EEG</t>
  </si>
  <si>
    <t>Gesetzliche Abnahme- und Vergütungspflichten gemäß KWKG</t>
  </si>
  <si>
    <r>
      <t>Genereller sektoraler Produktivitätsfaktor nach § 9 ARegV 
[PF</t>
    </r>
    <r>
      <rPr>
        <vertAlign val="subscript"/>
        <sz val="10"/>
        <rFont val="Arial"/>
        <family val="2"/>
      </rPr>
      <t>t</t>
    </r>
    <r>
      <rPr>
        <sz val="10"/>
        <rFont val="Arial"/>
        <family val="2"/>
      </rPr>
      <t>]</t>
    </r>
  </si>
  <si>
    <t>Erhebungsbogen gemäß § 28 Nr. 1 ARegV</t>
  </si>
  <si>
    <r>
      <t xml:space="preserve">Entgelt des Jahres 20xx:
</t>
    </r>
    <r>
      <rPr>
        <sz val="11"/>
        <rFont val="Arial"/>
        <family val="2"/>
      </rPr>
      <t>Es sind die tatsächlichen Entgelte des vorgelagerten Netzbetreibers zugrunde zu legen. Prognostizierte Entgelte sind nicht zulässig.</t>
    </r>
  </si>
  <si>
    <r>
      <t xml:space="preserve">Plankosten (20xx):
</t>
    </r>
    <r>
      <rPr>
        <sz val="11"/>
        <rFont val="Arial"/>
        <family val="2"/>
      </rPr>
      <t>Die Ermittlung der Plankosten ergibt sich aus der Multiplikation der angesetzten Bezugsmengen mit den tatsächlichen Entgelten des vorgelagerten Netzbetreibers.</t>
    </r>
  </si>
  <si>
    <r>
      <t xml:space="preserve">Aktenzeichen [BK4-JJ-XXX]:
</t>
    </r>
    <r>
      <rPr>
        <sz val="11"/>
        <rFont val="Arial"/>
        <family val="2"/>
      </rPr>
      <t xml:space="preserve">Angabe des erhaltenen Aktenzeichens der Bundesnetzagentur für das genehmigte Projekt. </t>
    </r>
  </si>
  <si>
    <t>Bitte beachten Sie auch den auf der Internetseite der Bundesnetzagentur veröffentlichten Leitfaden zur Anpassung der Erlösobergrenze.</t>
  </si>
  <si>
    <r>
      <t xml:space="preserve">Gab es Netzübergänge gemäß §26 Abs. 2 ARegV ?
</t>
    </r>
    <r>
      <rPr>
        <sz val="11"/>
        <rFont val="Arial"/>
        <family val="2"/>
      </rPr>
      <t>Diese Frage ist mit "ja" zu beantworten, falls es Netzübergänge gemäß §26 Abs. 2 ARegV gab.</t>
    </r>
  </si>
  <si>
    <t>Netz-/Umspannebene,
in die eingespeist wird</t>
  </si>
  <si>
    <t>Abgabedatum:</t>
  </si>
  <si>
    <t>Firma des Stromnetzbetreibers:</t>
  </si>
  <si>
    <t>bitte wählen</t>
  </si>
  <si>
    <t>Zelle</t>
  </si>
  <si>
    <t>Anmerkung</t>
  </si>
  <si>
    <t>Konzessionsabgaben</t>
  </si>
  <si>
    <t>Betriebssteuern</t>
  </si>
  <si>
    <t>Betriebs- und Personalratstätigkeit</t>
  </si>
  <si>
    <t>Projektname</t>
  </si>
  <si>
    <t>Jahr</t>
  </si>
  <si>
    <t>1. vorgelagerter Netzbetreiber</t>
  </si>
  <si>
    <t>Anschlussebene</t>
  </si>
  <si>
    <t>Einheit</t>
  </si>
  <si>
    <t>Leistung</t>
  </si>
  <si>
    <t>Arbeit</t>
  </si>
  <si>
    <t>2. vorgelagerter Netzbetreiber</t>
  </si>
  <si>
    <t>3. vorgelagerter Netzbetreiber</t>
  </si>
  <si>
    <t>4. vorgelagerter Netzbetreiber</t>
  </si>
  <si>
    <t>Summe</t>
  </si>
  <si>
    <t>5. vorgelagerter Netzbetreiber</t>
  </si>
  <si>
    <t>6. vorgelagerter Netzbetreiber</t>
  </si>
  <si>
    <t>Aktenzeichen
[BK4-JJ-XXX]</t>
  </si>
  <si>
    <t>Entgelt</t>
  </si>
  <si>
    <t>Besonderheiten zu den Erfassungsblättern sind hier detailliert zu erläutern.</t>
  </si>
  <si>
    <t>Tabellenblatt</t>
  </si>
  <si>
    <t>7. vorgelagerter Netzbetreiber</t>
  </si>
  <si>
    <t>8. vorgelagerter Netzbetreiber</t>
  </si>
  <si>
    <t>9. vorgelagerter Netzbetreiber</t>
  </si>
  <si>
    <t>10. vorgelagerter Netzbetreiber</t>
  </si>
  <si>
    <t>Erforderliche Inanspruchnahme vorgelagerter Netzebenen</t>
  </si>
  <si>
    <t>Gesetzliche Abnahme- und Vergütungspflichten</t>
  </si>
  <si>
    <r>
      <t xml:space="preserve">Bezugsmenge 20xx:
</t>
    </r>
    <r>
      <rPr>
        <sz val="11"/>
        <rFont val="Arial"/>
        <family val="2"/>
      </rPr>
      <t>Angabe der Plan-Bezugsmenge für das Meldejahr, die sich aus den zuletzt verfügbaren Ist-Mengen ableitet. Die Ist-Mengen können aufgrund gesicherter Erkenntnisse ergänzt werden. Der Mengenansatz ist im Erläuterungsblatt zu begründen.</t>
    </r>
  </si>
  <si>
    <t>In diesem Tabellenblatt können Sie Anmerkungen zu von Ihnen eingetragenen Werten unter Nennung des relevanten Tabellenblattes sowie der Zelle einfügen.</t>
  </si>
  <si>
    <t>Anlage 2-6</t>
  </si>
  <si>
    <t>Anlage 2-13</t>
  </si>
  <si>
    <t>Anlage 2-4</t>
  </si>
  <si>
    <t>Anlage 2-8</t>
  </si>
  <si>
    <t>USp. Höchst- / Hochspannung (HöS/HS)</t>
  </si>
  <si>
    <t>Hochspannung (HS)</t>
  </si>
  <si>
    <t>Mittelspannung (MS)</t>
  </si>
  <si>
    <t>Niederspannung (NS )</t>
  </si>
  <si>
    <t>USp. Hoch- / Mittelspannung (HS/MS)</t>
  </si>
  <si>
    <t>USp. Mittel- / Niederspannung (MS/NS)</t>
  </si>
  <si>
    <t>Keine Eingabe</t>
  </si>
  <si>
    <t>Hier sind Angaben zur Auflösung von Baukostenzuschuss und Netzanschlusskostenbeiträgen in Verbindung mit der StromNEV zu machen.</t>
  </si>
  <si>
    <t>Die Abfrage ermittelt die Plan-Kosten, die voraussichtlich aus der Inanspruchnahme des vorgelagerten Netzbetreibers entstehen.</t>
  </si>
  <si>
    <t>Bemerkung</t>
  </si>
  <si>
    <t>[ct/kWh]</t>
  </si>
  <si>
    <t>Anlage 2-1</t>
  </si>
  <si>
    <t>Betriebsnummer:</t>
  </si>
  <si>
    <r>
      <t xml:space="preserve">Netznummer:
</t>
    </r>
    <r>
      <rPr>
        <sz val="11"/>
        <rFont val="Arial"/>
        <family val="2"/>
      </rPr>
      <t>Hier ist die jeweilige von der Bundesnetzagentur zugeordnete Netznummer einzutragen.</t>
    </r>
  </si>
  <si>
    <t>Forschung und Entwicklung nach Maßgabe des § 25a ARegV</t>
  </si>
  <si>
    <t>Kosten oder Erlöse aus Maßnahmen eines Betreibers von Strom-versorgungsnetzen, die einer wirksamen Verfahrensregulierung unterliegen</t>
  </si>
  <si>
    <t>Satz 2 Sonstige</t>
  </si>
  <si>
    <t>§ 4 ARegV</t>
  </si>
  <si>
    <t>§ 11 Abs. 2 ARegV</t>
  </si>
  <si>
    <t>Dauerhaft nicht beeinflussbare Kostenanteile</t>
  </si>
  <si>
    <t>Summe Kosten bzw. Erlöse</t>
  </si>
  <si>
    <t>Satz 1, Nr. 1</t>
  </si>
  <si>
    <t>Satz 1, Nr. 2</t>
  </si>
  <si>
    <t>Satz 1, Nr. 3</t>
  </si>
  <si>
    <t>Satz 1, Nr. 4</t>
  </si>
  <si>
    <t>Satz 1, Nr. 5</t>
  </si>
  <si>
    <t>Satz 1, Nr. 6</t>
  </si>
  <si>
    <t>Satz 1, Nr. 7</t>
  </si>
  <si>
    <t>Satz 1, Nr. 8</t>
  </si>
  <si>
    <t>Satz 1, Nr. 9</t>
  </si>
  <si>
    <t>Satz 1, Nr. 10</t>
  </si>
  <si>
    <t>Satz 1, Nr. 11</t>
  </si>
  <si>
    <t>Satz 1, Nr. 13</t>
  </si>
  <si>
    <t>Satz 4</t>
  </si>
  <si>
    <t>D. Netzübergänge</t>
  </si>
  <si>
    <t>Ein weiterer Ansatz von dauerhaft nicht beeinflussbaren Kostenbestandteilen im Tabellenblatt "D. Netzübergänge" ist zu vermeiden. Schließlich ist im Tabellenblatt "D. Netzübergänge" der den anerkannten Kosten zu Grunde liegender Verlustenergiepreis in ct / kWh sowie die zu übertragende den anerkannten Kosten zu Grunde liegende Verlustenergiemenge in kWh (positives Vorzeichen bei Teilnetzübernahmen / negatives Vorzeichen bei Teilnetzabgaben) für das relevante Kalenderjahr einzutragen.</t>
  </si>
  <si>
    <t>§ 11 Abs. 3 ARegV</t>
  </si>
  <si>
    <t>Vorübergehend nicht beeinflussbare Kostenanteile</t>
  </si>
  <si>
    <t>Verteilungsfaktor für den Abbau der Ineffizienzen</t>
  </si>
  <si>
    <t>V</t>
  </si>
  <si>
    <t xml:space="preserve">§ 16 Abs. 2 ARegV </t>
  </si>
  <si>
    <t>§ 11 Abs. 4 ARegV</t>
  </si>
  <si>
    <t>Nicht abgebaute beeinflussbare Kostenanteile</t>
  </si>
  <si>
    <t>§ 8 ARegV</t>
  </si>
  <si>
    <t>§ 9 ARegV</t>
  </si>
  <si>
    <t>Genereller sektoraler Produktivitätsfaktor</t>
  </si>
  <si>
    <t>Qualitätselement</t>
  </si>
  <si>
    <t>§ 4 Abs. 4 Nr. 2 ARegV</t>
  </si>
  <si>
    <t>Nicht zumutbare Härte</t>
  </si>
  <si>
    <t>MEA-Annuität</t>
  </si>
  <si>
    <t>Gesetzliche Grundlage</t>
  </si>
  <si>
    <t>Berechnung der kalenderjährlichen Erlösobergrenzen</t>
  </si>
  <si>
    <t>Ausgangsbasis</t>
  </si>
  <si>
    <t>Ausgangsniveau</t>
  </si>
  <si>
    <r>
      <t>+ S</t>
    </r>
    <r>
      <rPr>
        <b/>
        <vertAlign val="subscript"/>
        <sz val="10"/>
        <rFont val="Arial"/>
        <family val="2"/>
      </rPr>
      <t>t</t>
    </r>
  </si>
  <si>
    <r>
      <t>*(VPI</t>
    </r>
    <r>
      <rPr>
        <b/>
        <vertAlign val="subscript"/>
        <sz val="10"/>
        <rFont val="Arial"/>
        <family val="2"/>
      </rPr>
      <t>t</t>
    </r>
    <r>
      <rPr>
        <b/>
        <sz val="10"/>
        <rFont val="Arial"/>
        <family val="2"/>
      </rPr>
      <t>/ VPI</t>
    </r>
    <r>
      <rPr>
        <b/>
        <vertAlign val="subscript"/>
        <sz val="10"/>
        <rFont val="Arial"/>
        <family val="2"/>
      </rPr>
      <t>0</t>
    </r>
  </si>
  <si>
    <r>
      <t xml:space="preserve">Kapitalkosten 20xx [EURO]:
</t>
    </r>
    <r>
      <rPr>
        <sz val="11"/>
        <rFont val="Arial"/>
        <family val="2"/>
      </rPr>
      <t>Ermittelte Kapitalkosten für das abgefragte Jahr 20xx.</t>
    </r>
  </si>
  <si>
    <t>Kosten
[EUR]</t>
  </si>
  <si>
    <t>Erlöse
[EUR]</t>
  </si>
  <si>
    <t>[EUR]</t>
  </si>
  <si>
    <t>Zugang Baukostenzuschuss
[EUR]</t>
  </si>
  <si>
    <t>Zugang Netzanschlusskosten-beitrag
[EUR]</t>
  </si>
  <si>
    <t>Auflösung
Baukostenzuschuss
[EUR]</t>
  </si>
  <si>
    <t>Auflösung Netzanschlusskosten-beitrag
[EUR]</t>
  </si>
  <si>
    <t>Restwert
Baukostenzuschuss
[EUR]</t>
  </si>
  <si>
    <t>Restwert
Netzanschlusskosten-beitrag
[EUR]</t>
  </si>
  <si>
    <t>Veröffentlichter Referenzpreis
[EUR / MWh]</t>
  </si>
  <si>
    <t>[EUR / MWh]</t>
  </si>
  <si>
    <t>Vorübergehend nicht beeinflussbare Kostenanteile nach § 11 Abs. 3 ARegV
[EUR]</t>
  </si>
  <si>
    <t>Nicht abgebaute beeinflussbare Kostenanteile
[EUR]</t>
  </si>
  <si>
    <t>Kostenanteile aus dem generellem sektoraler Produktivitätsfaktor nach § 9 ARegV
[EUR]</t>
  </si>
  <si>
    <t>Volatile Kostenanteile
[EUR]</t>
  </si>
  <si>
    <t>Nicht zumutbare Härte nach § 4 Abs. 4 Nr. 2 ARegV
[EUR]</t>
  </si>
  <si>
    <t>Sonstiges
[EUR]</t>
  </si>
  <si>
    <t>Erlösobergrenze
[EUR]</t>
  </si>
  <si>
    <t>Zu übertragende anerkannte Kosten für die Beschaffung von Verlustenergie
[EUR]</t>
  </si>
  <si>
    <t>[kW]</t>
  </si>
  <si>
    <t>[EUR/kW]</t>
  </si>
  <si>
    <t>KWK-Anlagen</t>
  </si>
  <si>
    <t>maximale Netzlast
[kW]</t>
  </si>
  <si>
    <t>maximale Bezugslast
[kW]</t>
  </si>
  <si>
    <t>Sonstige Anlagen</t>
  </si>
  <si>
    <t>Höchstspannung (HöS)</t>
  </si>
  <si>
    <r>
      <t>Veröffentlichter Referenzpreis [€ / MWh]:</t>
    </r>
    <r>
      <rPr>
        <sz val="11"/>
        <rFont val="Arial"/>
        <family val="2"/>
      </rPr>
      <t xml:space="preserve">
Der jährlich anzuwendende Referenzpreis wird von der BNetzA veröffentlicht.</t>
    </r>
  </si>
  <si>
    <r>
      <t xml:space="preserve">Volatile Kostenanteile in der Ausgangsbasis [EURO]:
</t>
    </r>
    <r>
      <rPr>
        <sz val="11"/>
        <rFont val="Arial"/>
        <family val="2"/>
      </rPr>
      <t>Volatiler Kostenanteil der Ausgangsbasis (Zeitpunkt t0).</t>
    </r>
  </si>
  <si>
    <t>Summe:</t>
  </si>
  <si>
    <t>Aufwands- bzw. Erlösposition im Jahresabschluss nach HGB</t>
  </si>
  <si>
    <t>davon Aufwendungen für Netzübergänge nach § 26 Abs. 1 und 2 ARegV
Zugänge (+)
Abgänge (-)
[EUR]</t>
  </si>
  <si>
    <t>Veränderung ggü. Basisjahr
[EUR]</t>
  </si>
  <si>
    <t>Anmerkungen</t>
  </si>
  <si>
    <t>Betrag korrigiert um Netzübergänge
[EUR]</t>
  </si>
  <si>
    <t>Höhe der einzelnen Kostenart
[EUR]</t>
  </si>
  <si>
    <t>Fundstelle der tariflichen oder betrieblichen Vereinbarung
(z.B. Seite, RdNr)</t>
  </si>
  <si>
    <t>aktive</t>
  </si>
  <si>
    <t>inaktive</t>
  </si>
  <si>
    <t>Anlage 2-9 bis Anlage 2-11</t>
  </si>
  <si>
    <t>Verfahren des aufnehmenden bzw. abgebenden Netzbetreibers</t>
  </si>
  <si>
    <r>
      <t xml:space="preserve">Zu übertragender Erlösobergrenzenanteil 
- positives Vorzeichen bei Teilnetzübernahmen 
- </t>
    </r>
    <r>
      <rPr>
        <b/>
        <sz val="10"/>
        <color indexed="10"/>
        <rFont val="Arial"/>
        <family val="2"/>
      </rPr>
      <t>negatives Vorzeichen bei Teilnetzabgaben</t>
    </r>
    <r>
      <rPr>
        <b/>
        <sz val="10"/>
        <rFont val="Arial"/>
        <family val="2"/>
      </rPr>
      <t>) bei Netzübergängen</t>
    </r>
  </si>
  <si>
    <t>Netz-übergang Nr.</t>
  </si>
  <si>
    <t>Wurde das Teilnetz übernommen oder abgegeben?</t>
  </si>
  <si>
    <t>Betriebsnummer und Name des aufnehmenden bzw. abgebenden Netzbetreibers</t>
  </si>
  <si>
    <t>Daten zur Verlustenergie</t>
  </si>
  <si>
    <t>Insgesamt</t>
  </si>
  <si>
    <t>Zusammensetzung der Erlösobergrenze der übergehenden Netzgebiete</t>
  </si>
  <si>
    <t>11. vorgelagerter Netzbetreiber</t>
  </si>
  <si>
    <t>12. vorgelagerter Netzbetreiber</t>
  </si>
  <si>
    <t>13. vorgelagerter Netzbetreiber</t>
  </si>
  <si>
    <t>14. vorgelagerter Netzbetreiber</t>
  </si>
  <si>
    <t>15. vorgelagerter Netzbetreiber</t>
  </si>
  <si>
    <t>16. vorgelagerter Netzbetreiber</t>
  </si>
  <si>
    <t>17. vorgelagerter Netzbetreiber</t>
  </si>
  <si>
    <t>18. vorgelagerter Netzbetreiber</t>
  </si>
  <si>
    <t>19. vorgelagerter Netzbetreiber</t>
  </si>
  <si>
    <t>20. vorgelagerter Netzbetreiber</t>
  </si>
  <si>
    <t>HS</t>
  </si>
  <si>
    <t>HöS</t>
  </si>
  <si>
    <t>HöS/HS</t>
  </si>
  <si>
    <t>HS/MS</t>
  </si>
  <si>
    <t>MS</t>
  </si>
  <si>
    <t>MS/NS</t>
  </si>
  <si>
    <t>NS</t>
  </si>
  <si>
    <t>Arbeit 
[kWh]</t>
  </si>
  <si>
    <t>Zu übertragende den anerkannten Kosten zu Grunde liegende Menge
[kWh]</t>
  </si>
  <si>
    <t>Bezeichnung der tariflichen oder betrieblichen Vereinbarung
(z.B. Mantel-
tarifvertrag)</t>
  </si>
  <si>
    <r>
      <t>Bezeichnung der einzelnen Kostenart</t>
    </r>
    <r>
      <rPr>
        <sz val="11"/>
        <rFont val="Arial"/>
        <family val="2"/>
      </rPr>
      <t xml:space="preserve">
Name der einzelnen Kostenart, die im Kostenrechnungssystem hinterlegt ist (ggf. Name der relevanten Konten oder verwendete Bezeichnung im Rahmen der Kontierung).</t>
    </r>
  </si>
  <si>
    <t>Bezugsmenge</t>
  </si>
  <si>
    <t>Plankosten</t>
  </si>
  <si>
    <t>Nachrüstung von Wechselrichtern nach § 10 Abs. 1 SysStabV 
und Anlagen gemäß § 22 SysStabV</t>
  </si>
  <si>
    <r>
      <t>Fundstelle (z.B. Seite, RdNr) in tariflicher und betrieblicher Vereinbarung</t>
    </r>
    <r>
      <rPr>
        <sz val="11"/>
        <rFont val="Arial"/>
        <family val="2"/>
      </rPr>
      <t xml:space="preserve">
Als Fundstelle ist zu kennzeichnen, auf welcher Seite (oder RdNr) der jeweiligen Erläuterungen sich die Beschreibung des Sachverhalts wiederfindet.</t>
    </r>
  </si>
  <si>
    <t>Anlage 2-6: Genehmigte Investitionsmaßnahmen nach § 23 ARegV (Plankosten)</t>
  </si>
  <si>
    <t>Anlage 2-10: Betriebs- und Personalratstätigkeit</t>
  </si>
  <si>
    <t>Anlage 2-11: Berufsausbildung und Weiterbildung im Unternehmen und von Betriebskindertagesstätten für Kinder der im Netzbereich beschäftigten Betriebsangehörigen</t>
  </si>
  <si>
    <t>Auflösung von Netzanschlusskostenbeiträgen und Baukostenzuschüssen nach § 9 Abs. 1 S. 1 Nr. 3 und 4 i.V.m. S. 2 StromNEV</t>
  </si>
  <si>
    <t>Stammdaten der übergehenden Netzgebiete</t>
  </si>
  <si>
    <t>Genehmigte Investitionsmaßnahmen nach § 23 ARegV</t>
  </si>
  <si>
    <t>Anlage 2-17</t>
  </si>
  <si>
    <t>Anlage 2-4: Erforderliche Inanspruchnahme vorgelagerter Netzebenen (Plankosten)</t>
  </si>
  <si>
    <t>Anlage 2-13: Auflösung von Netzanschlusskostenbeiträgen und Baukostenzuschüssen nach § 9 Abs. 1 S. 1 Nr. 3 und 4 i.V.m. S. 2 StromNEV (Plankosten)</t>
  </si>
  <si>
    <t>Bezeichnung der tariflichen oder betrieblichen Vereinbarung inkl. Datum
(z.B. Mantel-
tarifvertrag)</t>
  </si>
  <si>
    <r>
      <rPr>
        <b/>
        <u/>
        <sz val="11"/>
        <rFont val="Arial"/>
        <family val="2"/>
      </rPr>
      <t>un</t>
    </r>
    <r>
      <rPr>
        <b/>
        <sz val="11"/>
        <rFont val="Arial"/>
        <family val="2"/>
      </rPr>
      <t xml:space="preserve">gekürzte Plan-Vermeidungsarbeit für das Kalenderjahr 20xx [kWh]:
</t>
    </r>
    <r>
      <rPr>
        <sz val="11"/>
        <rFont val="Arial"/>
        <family val="2"/>
      </rPr>
      <t>Die Vermeidungsarbeit [kWh] ist unter Berücksichtigung der Netzverluste der jeweiligen Netz- oder Umspannebene die Differenz zwischen der durch Letztverbraucher, Weiterverteiler und nachgelagerte Netz- oder Umspannebene entnommenen elektrischen Energie in kWh und der aus der vorgelagerten Netz- oder Umspannebene entnommenen elektrischen Energie in kWh (vgl. § 18 Abs. 2 Satz 3 StromNEV).</t>
    </r>
  </si>
  <si>
    <r>
      <rPr>
        <b/>
        <u/>
        <sz val="11"/>
        <rFont val="Arial"/>
        <family val="2"/>
      </rPr>
      <t>un</t>
    </r>
    <r>
      <rPr>
        <b/>
        <sz val="11"/>
        <rFont val="Arial"/>
        <family val="2"/>
      </rPr>
      <t xml:space="preserve">gekürzte Plan-Vermeidungsleistung für das Kalenderjahr 20xx [kW]:
</t>
    </r>
    <r>
      <rPr>
        <sz val="11"/>
        <rFont val="Arial"/>
        <family val="2"/>
      </rPr>
      <t>Die Vermeidungsleistung [kW] ist die Differenz zwischen der zeitgleichen Jahreshöchstlast aller Entnahmen aus der Netz- oder Umspannebene und der Bezugslast aus der vorgelagerten Netz- oder Umspannebene.</t>
    </r>
  </si>
  <si>
    <t>Anpassung der EO 2019</t>
  </si>
  <si>
    <t>Anpassung der EO 2020</t>
  </si>
  <si>
    <t>Anpassung der EO 2021</t>
  </si>
  <si>
    <t>Anpassung der EO 2022</t>
  </si>
  <si>
    <t>Anpassung der EO 2023</t>
  </si>
  <si>
    <r>
      <t>+ (KA</t>
    </r>
    <r>
      <rPr>
        <b/>
        <vertAlign val="subscript"/>
        <sz val="10"/>
        <rFont val="Arial"/>
        <family val="2"/>
      </rPr>
      <t>vnb,t</t>
    </r>
  </si>
  <si>
    <r>
      <t>+ (1-V</t>
    </r>
    <r>
      <rPr>
        <b/>
        <vertAlign val="subscript"/>
        <sz val="10"/>
        <rFont val="Arial"/>
        <family val="2"/>
      </rPr>
      <t>t</t>
    </r>
    <r>
      <rPr>
        <b/>
        <sz val="10"/>
        <rFont val="Arial"/>
        <family val="2"/>
      </rPr>
      <t>) * KA</t>
    </r>
    <r>
      <rPr>
        <b/>
        <vertAlign val="subscript"/>
        <sz val="10"/>
        <rFont val="Arial"/>
        <family val="2"/>
      </rPr>
      <t>b,t</t>
    </r>
  </si>
  <si>
    <r>
      <t>+ B</t>
    </r>
    <r>
      <rPr>
        <b/>
        <vertAlign val="subscript"/>
        <sz val="10"/>
        <rFont val="Arial"/>
        <family val="2"/>
      </rPr>
      <t>0</t>
    </r>
    <r>
      <rPr>
        <b/>
        <sz val="10"/>
        <rFont val="Arial"/>
        <family val="2"/>
      </rPr>
      <t xml:space="preserve"> / T)</t>
    </r>
  </si>
  <si>
    <r>
      <t>+ KKA</t>
    </r>
    <r>
      <rPr>
        <b/>
        <vertAlign val="subscript"/>
        <sz val="10"/>
        <rFont val="Arial"/>
        <family val="2"/>
      </rPr>
      <t>t</t>
    </r>
  </si>
  <si>
    <t>Netzbetreiberdaten</t>
  </si>
  <si>
    <t>Regulierungsdaten</t>
  </si>
  <si>
    <t>Netzbetreiber:</t>
  </si>
  <si>
    <t>BNR:</t>
  </si>
  <si>
    <t>NNR:</t>
  </si>
  <si>
    <t>Erlösobergrenze nach § 4 ARegV</t>
  </si>
  <si>
    <t>Dauerhaft nicht beeinflussbare Kostenanteile nach § 11 Abs. 2 ARegV</t>
  </si>
  <si>
    <t>Vorübergehend nicht beeinflussbare Kostenanteile nach § 11 Abs. 3 ARegV</t>
  </si>
  <si>
    <t>Kostenanteile aus
dem Verbraucher-
preisgesamtindex
 nach § 8 ARegV</t>
  </si>
  <si>
    <t>Kostenanteile aus dem generellem sektoraler Produktivitätsfaktor nach § 9 ARegV</t>
  </si>
  <si>
    <t>Kapitalkosten-
aufschlag nach 
§ 4 Abs. 4 Nr.1, 
§ 10a ARegV</t>
  </si>
  <si>
    <t>Qualitätselement nach § 4 Abs. 5, 
§ 19 Abs.1 ARegV</t>
  </si>
  <si>
    <t>Volatile Kostenanteile nach § 11 Abs. 5 ARegV</t>
  </si>
  <si>
    <t>Zu- und Abschläge für die Auflösung des Regulierungs-
kontos nach § 4 Abs. 4 Nr. 1a, § 5 Abs. 3 ARegV</t>
  </si>
  <si>
    <t>Nicht zumutbare Härte nach § 4 Abs. 4 Nr. 2 ARegV</t>
  </si>
  <si>
    <t>Effizienzbonus nach § 12a ARegV</t>
  </si>
  <si>
    <r>
      <t xml:space="preserve"> + (VK</t>
    </r>
    <r>
      <rPr>
        <b/>
        <vertAlign val="subscript"/>
        <sz val="10"/>
        <rFont val="Arial"/>
        <family val="2"/>
      </rPr>
      <t>t</t>
    </r>
    <r>
      <rPr>
        <b/>
        <sz val="10"/>
        <rFont val="Arial"/>
        <family val="2"/>
      </rPr>
      <t xml:space="preserve"> - VK</t>
    </r>
    <r>
      <rPr>
        <b/>
        <vertAlign val="subscript"/>
        <sz val="10"/>
        <rFont val="Arial"/>
        <family val="2"/>
      </rPr>
      <t>0</t>
    </r>
    <r>
      <rPr>
        <b/>
        <sz val="10"/>
        <rFont val="Arial"/>
        <family val="2"/>
      </rPr>
      <t>)</t>
    </r>
  </si>
  <si>
    <t>Verteilungsfaktor für den Abbau der Ineffizienzen nach § 16 Abs. 2 ARegV</t>
  </si>
  <si>
    <t>Effizienzwert</t>
  </si>
  <si>
    <t>Verbraucherpreisgesamtindex des laufenden Jahres / Basisjahr</t>
  </si>
  <si>
    <t>§ 12a ARegV</t>
  </si>
  <si>
    <t>Effizienzbonus</t>
  </si>
  <si>
    <t>Kapitalkostenaufschlag</t>
  </si>
  <si>
    <t>§ 4 Abs. 4 Nr.1,
§ 10a ARegV</t>
  </si>
  <si>
    <t>Volatile Kostenanteile des laufenden Jahres</t>
  </si>
  <si>
    <t>Volatile Kostenanteile Basisjahr</t>
  </si>
  <si>
    <t>Zu- und Abschläge für die Auflösung des Regulierungs-
kontosaldos nach § 4 Abs. 4 Nr. 1a, § 5 Abs. 3, § 34 Abs. 4 ARegV
[EUR]</t>
  </si>
  <si>
    <t>Kostenanteile aus dem Verbraucherpreisgesamtindex nach § 8 ARegV
[EUR]</t>
  </si>
  <si>
    <t>Qualitätselement  nach § 4 Abs. 5, § 19 Abs.1 ARegV
[EUR]</t>
  </si>
  <si>
    <t>B. Übersicht EOG</t>
  </si>
  <si>
    <r>
      <t>Verbraucherpreis-
gesamtindex nach 
§ 8  ARegV
[VPI</t>
    </r>
    <r>
      <rPr>
        <vertAlign val="subscript"/>
        <sz val="10"/>
        <rFont val="Arial"/>
        <family val="2"/>
      </rPr>
      <t>t</t>
    </r>
    <r>
      <rPr>
        <sz val="10"/>
        <rFont val="Arial"/>
        <family val="2"/>
      </rPr>
      <t>]</t>
    </r>
  </si>
  <si>
    <t>öffentlich-rechtlicher Vertrag</t>
  </si>
  <si>
    <t>Verfahren</t>
  </si>
  <si>
    <r>
      <t>EO</t>
    </r>
    <r>
      <rPr>
        <b/>
        <vertAlign val="subscript"/>
        <sz val="10"/>
        <rFont val="Arial"/>
        <family val="2"/>
      </rPr>
      <t>t</t>
    </r>
  </si>
  <si>
    <r>
      <t>KA</t>
    </r>
    <r>
      <rPr>
        <vertAlign val="subscript"/>
        <sz val="10"/>
        <rFont val="Arial"/>
        <family val="2"/>
      </rPr>
      <t>dnb,t</t>
    </r>
  </si>
  <si>
    <r>
      <t>KKAb</t>
    </r>
    <r>
      <rPr>
        <vertAlign val="subscript"/>
        <sz val="10"/>
        <rFont val="Arial"/>
        <family val="2"/>
      </rPr>
      <t>t</t>
    </r>
  </si>
  <si>
    <r>
      <t>KA</t>
    </r>
    <r>
      <rPr>
        <vertAlign val="subscript"/>
        <sz val="10"/>
        <rFont val="Arial"/>
        <family val="2"/>
      </rPr>
      <t>vnb,t</t>
    </r>
  </si>
  <si>
    <r>
      <t>V</t>
    </r>
    <r>
      <rPr>
        <vertAlign val="subscript"/>
        <sz val="10"/>
        <rFont val="Arial"/>
        <family val="2"/>
      </rPr>
      <t>t, individuell</t>
    </r>
  </si>
  <si>
    <r>
      <t>(1 - V</t>
    </r>
    <r>
      <rPr>
        <vertAlign val="subscript"/>
        <sz val="10"/>
        <rFont val="Arial"/>
        <family val="2"/>
      </rPr>
      <t>t</t>
    </r>
    <r>
      <rPr>
        <sz val="10"/>
        <rFont val="Arial"/>
        <family val="2"/>
      </rPr>
      <t>)</t>
    </r>
  </si>
  <si>
    <r>
      <t>KA</t>
    </r>
    <r>
      <rPr>
        <vertAlign val="subscript"/>
        <sz val="10"/>
        <rFont val="Arial"/>
        <family val="2"/>
      </rPr>
      <t>b,t</t>
    </r>
  </si>
  <si>
    <r>
      <t>(1 - V</t>
    </r>
    <r>
      <rPr>
        <vertAlign val="subscript"/>
        <sz val="10"/>
        <rFont val="Arial"/>
        <family val="2"/>
      </rPr>
      <t>t</t>
    </r>
    <r>
      <rPr>
        <sz val="10"/>
        <rFont val="Arial"/>
        <family val="2"/>
      </rPr>
      <t>) x KA</t>
    </r>
    <r>
      <rPr>
        <vertAlign val="subscript"/>
        <sz val="10"/>
        <rFont val="Arial"/>
        <family val="2"/>
      </rPr>
      <t>b,t</t>
    </r>
  </si>
  <si>
    <r>
      <t>B</t>
    </r>
    <r>
      <rPr>
        <vertAlign val="subscript"/>
        <sz val="10"/>
        <rFont val="Arial"/>
        <family val="2"/>
      </rPr>
      <t>0</t>
    </r>
  </si>
  <si>
    <r>
      <t>(VPI</t>
    </r>
    <r>
      <rPr>
        <vertAlign val="subscript"/>
        <sz val="10"/>
        <rFont val="Arial"/>
        <family val="2"/>
      </rPr>
      <t>t</t>
    </r>
    <r>
      <rPr>
        <sz val="10"/>
        <rFont val="Arial"/>
        <family val="2"/>
      </rPr>
      <t xml:space="preserve"> / VPI</t>
    </r>
    <r>
      <rPr>
        <vertAlign val="subscript"/>
        <sz val="10"/>
        <rFont val="Arial"/>
        <family val="2"/>
      </rPr>
      <t>0</t>
    </r>
    <r>
      <rPr>
        <sz val="10"/>
        <rFont val="Arial"/>
        <family val="2"/>
      </rPr>
      <t>)</t>
    </r>
  </si>
  <si>
    <r>
      <t>PF</t>
    </r>
    <r>
      <rPr>
        <vertAlign val="subscript"/>
        <sz val="10"/>
        <rFont val="Arial"/>
        <family val="2"/>
      </rPr>
      <t>t</t>
    </r>
  </si>
  <si>
    <r>
      <t>KKA</t>
    </r>
    <r>
      <rPr>
        <vertAlign val="subscript"/>
        <sz val="10"/>
        <rFont val="Arial"/>
        <family val="2"/>
      </rPr>
      <t>t</t>
    </r>
  </si>
  <si>
    <r>
      <t>Q</t>
    </r>
    <r>
      <rPr>
        <vertAlign val="subscript"/>
        <sz val="10"/>
        <rFont val="Arial"/>
        <family val="2"/>
      </rPr>
      <t>t</t>
    </r>
  </si>
  <si>
    <r>
      <t>VK</t>
    </r>
    <r>
      <rPr>
        <vertAlign val="subscript"/>
        <sz val="10"/>
        <rFont val="Arial"/>
        <family val="2"/>
      </rPr>
      <t>t</t>
    </r>
  </si>
  <si>
    <r>
      <t>VK</t>
    </r>
    <r>
      <rPr>
        <vertAlign val="subscript"/>
        <sz val="10"/>
        <rFont val="Arial"/>
        <family val="2"/>
      </rPr>
      <t>0</t>
    </r>
  </si>
  <si>
    <r>
      <t>S</t>
    </r>
    <r>
      <rPr>
        <vertAlign val="subscript"/>
        <sz val="10"/>
        <rFont val="Arial"/>
        <family val="2"/>
      </rPr>
      <t>t</t>
    </r>
  </si>
  <si>
    <r>
      <t>NZH</t>
    </r>
    <r>
      <rPr>
        <vertAlign val="subscript"/>
        <sz val="10"/>
        <rFont val="Arial"/>
        <family val="2"/>
      </rPr>
      <t>t</t>
    </r>
  </si>
  <si>
    <r>
      <t>So</t>
    </r>
    <r>
      <rPr>
        <vertAlign val="subscript"/>
        <sz val="10"/>
        <rFont val="Arial"/>
        <family val="2"/>
      </rPr>
      <t>t</t>
    </r>
  </si>
  <si>
    <r>
      <t>KA</t>
    </r>
    <r>
      <rPr>
        <b/>
        <vertAlign val="subscript"/>
        <sz val="10"/>
        <rFont val="Arial"/>
        <family val="2"/>
      </rPr>
      <t>ges,0</t>
    </r>
  </si>
  <si>
    <t>=&gt; Anlage Volatile Kosten</t>
  </si>
  <si>
    <t>=&gt; D. Netzübergänge</t>
  </si>
  <si>
    <t>Eingabe möglich, jedoch Ausfüllmöglichkeit vorgegeben</t>
  </si>
  <si>
    <t>Effizienzbonus nach 12a ARegV
[EUR]</t>
  </si>
  <si>
    <t>§ 11 Abs. 5 ARegV</t>
  </si>
  <si>
    <t>Kapitalkostenabzug</t>
  </si>
  <si>
    <t>davon betriebliche und tarifvertragliche Vereinbarungen 
zu Lohnzusatz- und Versorgungsleistungen, die vor dem 31.12.2016 abgeschlossen waren
[EUR]</t>
  </si>
  <si>
    <t xml:space="preserve">§ 26 Abs. 2 bis 5 ARegV </t>
  </si>
  <si>
    <t>Effizienzwert:</t>
  </si>
  <si>
    <t>Basisjahr:</t>
  </si>
  <si>
    <t>§ 4 Abs. 5, 
§ 19 Abs.1 ARegV</t>
  </si>
  <si>
    <t>§ 16 Abs. 1 i.V.m. 
§ 34 Abs. 1b ARegV</t>
  </si>
  <si>
    <t>Zu Grunde liegende Verlustenergie-
menge bei der Erlösobergrenzen-festlegung 2016</t>
  </si>
  <si>
    <t>=&gt; Anlage 2-1</t>
  </si>
  <si>
    <t>=&gt; Anlage 2-4</t>
  </si>
  <si>
    <t>=&gt; Anlage 2-6</t>
  </si>
  <si>
    <t>=&gt; Anlage 2-8</t>
  </si>
  <si>
    <t>=&gt; Anlage 2-9</t>
  </si>
  <si>
    <t>=&gt; Anlage 2-10</t>
  </si>
  <si>
    <t>=&gt; Anlage 2-11</t>
  </si>
  <si>
    <t>=&gt; Anlage 2-13</t>
  </si>
  <si>
    <t>Berufsausbildung/Weiterbildung im Unternehmen und von Betriebskinder-tagesstätten für Kinder der im Netzbereich beschäftigten Betriebsangehörigen</t>
  </si>
  <si>
    <t>Bezeichnung des übergehenden Netzgebietes
(genaue Bezeichnung, z.B. Stadtteile)</t>
  </si>
  <si>
    <t>E. Erläuterungen</t>
  </si>
  <si>
    <r>
      <t>Zu Grunde liegende Verlustenergiemenge bei der Erlösobergrenzenfestlegung 2016 [kWh]:</t>
    </r>
    <r>
      <rPr>
        <sz val="11"/>
        <rFont val="Arial"/>
        <family val="2"/>
      </rPr>
      <t xml:space="preserve">
Die der Festlegung zur Erlösobergrenze zu Grunde liegende Verlustenergiemenge M</t>
    </r>
    <r>
      <rPr>
        <vertAlign val="subscript"/>
        <sz val="11"/>
        <rFont val="Arial"/>
        <family val="2"/>
      </rPr>
      <t>gen.</t>
    </r>
    <r>
      <rPr>
        <sz val="11"/>
        <rFont val="Arial"/>
        <family val="2"/>
      </rPr>
      <t xml:space="preserve"> wird konstant gehalten. Eine jährliche Anpassung der Mengenkomponente findet nicht statt. Mengenveränderungen aufgrund von Teilnetzübergängen werden im Tabellenblatt "D. Netzübergänge" berücksichtigt.</t>
    </r>
  </si>
  <si>
    <t>Das Tabellenblatt stellt die Erlösobergrenze gemäß Formel der ARegV dar.</t>
  </si>
  <si>
    <t>Dieses Tabellenblatt dient zur Berechnung der angepassten Erlösobergrenze. Dazu müssen Sie die gelben Zellen mit den geforderten Daten (bspw. Daten aus dem Beschluss
zur Festlegung der Erlösobergrenzen) ausfüllen. Die angepassten dauerhaft nicht beeinflussbaren Kosten sind, sofern nicht in einem gesonderten Tabellenblatt abgefragt, in den gelben Zellen manuell zu erfassen.</t>
  </si>
  <si>
    <t>§ 24 Abs. 2 Satz 3 ARegV</t>
  </si>
  <si>
    <t>5%-Pauschale im Vereinfachten Verfahren</t>
  </si>
  <si>
    <t xml:space="preserve"> § 5 Abs. 3 ARegV</t>
  </si>
  <si>
    <t>Zu- und Abschläge des Regulierungskontosaldos (2013-2016)</t>
  </si>
  <si>
    <t>Zu- und Abschläge des Regulierungskontosaldos  (2017)</t>
  </si>
  <si>
    <t>Zu- und Abschläge des Regulierungskontosaldos (2018)</t>
  </si>
  <si>
    <t>Zu- und Abschläge des Regulierungskontosaldos (2019)</t>
  </si>
  <si>
    <t>Zu- und Abschläge des Regulierungskontosaldos (2020)</t>
  </si>
  <si>
    <t>Ausgangsniveau abzüglich der dauerhaft nicht beeinflussbaren Kostenanteile</t>
  </si>
  <si>
    <t>Referenzpreis der Volatilen Kosten
[€/MWh]</t>
  </si>
  <si>
    <t>Den anerkannten Kosten zu Grunde liegender Preis
[€/MWh]</t>
  </si>
  <si>
    <t>Changelog</t>
  </si>
  <si>
    <t>Version</t>
  </si>
  <si>
    <t>Datum</t>
  </si>
  <si>
    <t>Bezeichnung</t>
  </si>
  <si>
    <t>Zellbereich</t>
  </si>
  <si>
    <t>Beschreibung</t>
  </si>
  <si>
    <t>1.0</t>
  </si>
  <si>
    <t>EHB_§28-1-ARegV_Strom_III_V2_0_191002</t>
  </si>
  <si>
    <t>EHB_§28-1-ARegV_Strom_III_V1_0_181115</t>
  </si>
  <si>
    <t>nein</t>
  </si>
  <si>
    <t>X6, Y6 und Spalte W</t>
  </si>
  <si>
    <t>Überschrift in X6 und Y6 angepasst. In der Spalte W wurden die Formeln angepasst.</t>
  </si>
  <si>
    <t>Aufstellung der dezentralen Einspeisungen</t>
  </si>
  <si>
    <t>Stammdaten</t>
  </si>
  <si>
    <t>ungekürzte Menge</t>
  </si>
  <si>
    <t>Netzentgelte der vorgelagerten Netz- bzw. Umspannebene</t>
  </si>
  <si>
    <t>Netzbetreiber, dessen Netzentgelte angewendet werden</t>
  </si>
  <si>
    <t>Vergütung für die Vermeidungsleistung</t>
  </si>
  <si>
    <t>Vergütung für die Vermeidungsarbeit</t>
  </si>
  <si>
    <t>Summe Vergütung</t>
  </si>
  <si>
    <t>Bezeichnung des Einspeisers (auch zusammengefasste Anlagen)</t>
  </si>
  <si>
    <t>Netz- bzw. Umspannebene</t>
  </si>
  <si>
    <t>Einspeiseart</t>
  </si>
  <si>
    <t>Vermeidungs-leistung
[kW]</t>
  </si>
  <si>
    <t>Leistungspreis
[EUR/kW]</t>
  </si>
  <si>
    <t>Arbeitspreis
[Cent/kWh]</t>
  </si>
  <si>
    <t>BNR</t>
  </si>
  <si>
    <t>Netzbetreiber</t>
  </si>
  <si>
    <t>Betrag
[EUR]</t>
  </si>
  <si>
    <t>Bitte wählen</t>
  </si>
  <si>
    <t>Korrektur- bzw. Skalierungsfaktor</t>
  </si>
  <si>
    <t>Vermeidungsarbeit
[kWh]</t>
  </si>
  <si>
    <t>Anlage 2-9</t>
  </si>
  <si>
    <t>Spalte H</t>
  </si>
  <si>
    <t>Spalte G</t>
  </si>
  <si>
    <t>Anlage 2-10</t>
  </si>
  <si>
    <t>Anlage 2-11</t>
  </si>
  <si>
    <t>Formeln geändert.</t>
  </si>
  <si>
    <t>Zeile 6</t>
  </si>
  <si>
    <t>Differenzierung der Kosten/Erlöse aufgrund der Rechtsänderung in Q1-Q3 und Q4.</t>
  </si>
  <si>
    <t>E8</t>
  </si>
  <si>
    <r>
      <t xml:space="preserve">Genereller sektoraler Produktivitätsfaktor nach § 9 ARegV :
</t>
    </r>
    <r>
      <rPr>
        <sz val="11"/>
        <rFont val="Arial"/>
        <family val="2"/>
      </rPr>
      <t>Der Produktivitätsfaktor ist gemäß der Festlegung der Beschlusskammer 4 der Bundesnetzagentur berücksichtigt.</t>
    </r>
  </si>
  <si>
    <r>
      <t xml:space="preserve">Gesetzliche Abnahme- und Vergütungspflichten gemäß KWKG:
</t>
    </r>
    <r>
      <rPr>
        <sz val="11"/>
        <rFont val="Arial"/>
        <family val="2"/>
      </rPr>
      <t>Die gesetzlichen Abnahme- und Vergütungspflichten gemäß KWKG ergeben sich aus dem Preis für den KWK-Strom sowie dem Zuschlag.</t>
    </r>
  </si>
  <si>
    <t>Bezeichnung der Position:</t>
  </si>
  <si>
    <t>[EUR/a]</t>
  </si>
  <si>
    <t>[Anzahl]</t>
  </si>
  <si>
    <t>EE-Anlagen - volatil</t>
  </si>
  <si>
    <t>EE-Anlagen - nicht volatil</t>
  </si>
  <si>
    <t>Beträge aufgrund der Mehrerlösabschöpfung im Rahmen von §23a EnWG-Genehmigungen sind als negativer Betrag einzutragen.</t>
  </si>
  <si>
    <t>In dieser Tabelle werden die Kapitalkosten der genehmigten Investitionsmaßnahmen des Meldejahres abgefragt.</t>
  </si>
  <si>
    <r>
      <t xml:space="preserve">Projektname:
</t>
    </r>
    <r>
      <rPr>
        <sz val="11"/>
        <rFont val="Arial"/>
        <family val="2"/>
      </rPr>
      <t>Bezeichnung der Maßnahme im Antrag bei der Bundesnetzagentur.</t>
    </r>
  </si>
  <si>
    <r>
      <t xml:space="preserve">Gesetzliche Abnahme- und Vergütungspflichten gemäß EEG: 
</t>
    </r>
    <r>
      <rPr>
        <sz val="11"/>
        <rFont val="Arial"/>
        <family val="2"/>
      </rPr>
      <t>Die gesetzlichen Abnahme- und Vergütungspflichten gemäß EEG sind abzüglich der vermiedenen Netzentgelte einzutragen. Die EEG-Umlage auf Betriebsverbräuche und Verlustenergie ist kein Bestandteil der gesetzlichen Vergütungspflicht.</t>
    </r>
  </si>
  <si>
    <t xml:space="preserve">Ab Zeile 66 sind die dezentralen Erzeugungsanlagen zu erfassen. Eine Zusammenfassung von Einzelanlagen zu Vergütungs- bzw. Einspeisekategorien ist möglich.
z.B. können die Anlagen, differenziert nach tatsächlicher Vermeidungsleistung („Ist“) oder verstetigter Vermeidungsleistung, erfasst werden.
In der Spalte B „Bezeichnung des Einspeisers (auch zusammengefasste Anlagen)“ sind insbesondere die zusammengefassten Anlagen mit einer sinnvollen Bezeichnung zu versehen.
Die in Spalte „L“ und „O“ angegebenen Korrektur- bzw. Skalierungsfaktoren sind so zu verstehen, dass dort alle relevanten Faktoren zur Berechnung des korrekten Leistungs-/Arbeitspreises aus dem Preis des Referenzpreisblattes multiplikativ verknüpft werden. Die Zusammensetzung des Korrektur- bzw. Skalierungsfaktors ist im Tabellenblatt „E.Erläuterungen“ zu beschreiben.
Für dezentrale Erzeugungsanlagen, die durch einen Netzübergang nach § 26 ARegV aufgenommen wurden und die im Jahr 2016 bei einem anderen Netzbetreiber angeschlossen waren, ist das Referenzpreisblatt des abgebenden Netzbetreibers heranzuziehen.
In der Tabelle "Darstellung des Energieflusses" sind im Fall von Rückspeisungen aus oder in fremde Netze diesbezügliche Mengen in den dafür vorgesehenen Zellen (F5:F10 und J6:J11) anzugeben. Diese Rückspeisemengen resultieren aus ungewollten Stromflüssen an den "Rändern" der verschiedenen Netzbetreiber.
</t>
  </si>
  <si>
    <t>Anpassung der Bezeichnung der Einspeisearten
Berücksichtigung der Detailtabelle "Aufstellung der dezentralen Einspeisungen“</t>
  </si>
  <si>
    <t>Der Kategorie 'Messstellenbetrieb' eine fixe Mengeneinheit ([Anzahl]) sowie Entgelteinheit ([EUR/a]) zugeordnet.
Den Sonstigen-Positionen eine Auswahlmöglichkeit der Entgelteinheit (ct / EUR) zugeordnet und eine Formel für die Kostenermittlung erstellt.</t>
  </si>
  <si>
    <t>Nach Anwendung des Korrektur- bzw. Skalierungsfaktors
[EUR]</t>
  </si>
  <si>
    <t>Rückspeisung aus nicht volatilen Anlagen</t>
  </si>
  <si>
    <t>Rückspeisung aus volatilen Anlagen</t>
  </si>
  <si>
    <t>EHB_§28-1-ARegV_Strom_III_V3_0_200911</t>
  </si>
  <si>
    <t>G7</t>
  </si>
  <si>
    <t>C31</t>
  </si>
  <si>
    <t>Bezeichnung angepasst.</t>
  </si>
  <si>
    <t>Neuen Indexwerte von 105,3 eingetragen.</t>
  </si>
  <si>
    <t>Neuer Referenzpreis von 46,69 €/MWh erfasst.</t>
  </si>
  <si>
    <t>---</t>
  </si>
  <si>
    <t xml:space="preserve">Entschädigungszahlungen aus Redispatch 2.0 </t>
  </si>
  <si>
    <r>
      <t xml:space="preserve">dauerhaft nicht beeinflussbare Kosten (§ 11 Abs. 2 ARegV) </t>
    </r>
    <r>
      <rPr>
        <b/>
        <u/>
        <sz val="11"/>
        <rFont val="Arial"/>
        <family val="2"/>
      </rPr>
      <t xml:space="preserve">ohne:
</t>
    </r>
    <r>
      <rPr>
        <b/>
        <sz val="11"/>
        <rFont val="Arial"/>
        <family val="2"/>
      </rPr>
      <t>Nummer 4 bis Nr. 6, 8 und 13 
[EUR]</t>
    </r>
  </si>
  <si>
    <t>Differenz der Kostenanteile zwischen dem Referenzjahr und der Ausgangsbasis</t>
  </si>
  <si>
    <t xml:space="preserve">Engpassmanagementkosten (EPMK) nach § 34 Abs. 8 ARegV </t>
  </si>
  <si>
    <t>Anlage Engpassmanagementkosten (EPMK) nach § 34 Abs. 8 ARegV</t>
  </si>
  <si>
    <t>Einspeisungen</t>
  </si>
  <si>
    <t>Inanspruch-
nahme vorgelagerter Netzebenen
[kWh]</t>
  </si>
  <si>
    <t>Dezentrale Einspeisungen
[kWh]</t>
  </si>
  <si>
    <t>Sonstige
[kWh]</t>
  </si>
  <si>
    <t>Summe
[kWh]</t>
  </si>
  <si>
    <t>Ausspeisungen</t>
  </si>
  <si>
    <t>Kunden &lt; KP
[kWh]</t>
  </si>
  <si>
    <t>Kunden &gt; KP
[kWh]</t>
  </si>
  <si>
    <t>Kunden o. LM
[kWh]</t>
  </si>
  <si>
    <t>MLP
[kWh]</t>
  </si>
  <si>
    <t>ESH
[kWh]</t>
  </si>
  <si>
    <t>uVE
[kWh]</t>
  </si>
  <si>
    <t>nicht abgerechnet
(z.B. Speicher)
[kWh]</t>
  </si>
  <si>
    <t>Betriebs-
verbrauch
[kWh]</t>
  </si>
  <si>
    <t>Verlustenergie
[kWh]</t>
  </si>
  <si>
    <t>Differenz</t>
  </si>
  <si>
    <t>absolut
[kWh]</t>
  </si>
  <si>
    <t>relativ
[%]</t>
  </si>
  <si>
    <t>Energieflussrechnung angepasst.</t>
  </si>
  <si>
    <t>Zeilen 5-14</t>
  </si>
  <si>
    <t>=&gt; Anlage EPMK</t>
  </si>
  <si>
    <t>Satz 1, Nr. 17</t>
  </si>
  <si>
    <t>Entschädigungen nach § 15 Abs. 1 und 2 EEG</t>
  </si>
  <si>
    <t>Neuen Indexwerte von 105,8 eingetragen.
Wert PF angepasst</t>
  </si>
  <si>
    <t>G8
H5</t>
  </si>
  <si>
    <t>E9
I14</t>
  </si>
  <si>
    <t>Neuer Referenzpreis von 54,30 €/MWh erfasst.
Bezeichnung angepasst</t>
  </si>
  <si>
    <t>Satz 1, Nr. 6a</t>
  </si>
  <si>
    <t>Auflösung des Abzugsbetrags nach § 23 Abs. 2a ARegV</t>
  </si>
  <si>
    <t>Position Satz 1, Nr. 5 "Nachrüstung von Wechselrichtern nach § 10 Abs. 1 SysStabV und Anlagen gemäß § 22 SysStabV" keine Berücksichtigung im Betrachtungsjahr
Position Satz 1, Nr. 6a "Auflösung des Abzugsbetrags nach § 23 Abs. 2a ARegV"  keine Berücksichtigung im Betrachtungsjahr
Position "Engpassmanagementkosten (EPMK) nach § 34 Abs. 8 ARegV" ergänzt</t>
  </si>
  <si>
    <t>Kosten
- konventionelle Anlagen -
[EUR]</t>
  </si>
  <si>
    <t>Erlöse
- konventionelle Anlagen -
[EUR]</t>
  </si>
  <si>
    <t>Kosten
- erneuerbare Anlagen - 
[EUR]</t>
  </si>
  <si>
    <t>Erlöse
- erneuerbare Anlagen - 
[EUR]</t>
  </si>
  <si>
    <t>In der EOG enthaltene Ansätze für Redispatch-Kosten ohne dauerhaft nicht beeinflussbare Kostenanteile
[EUR]</t>
  </si>
  <si>
    <t>Redispatch für Engpässe im eigenen Netz</t>
  </si>
  <si>
    <t>Redispatch für Engpässe in fremden Netzen</t>
  </si>
  <si>
    <t>Anlage EPMK</t>
  </si>
  <si>
    <t>Die Anlage wurde gestrichen.</t>
  </si>
  <si>
    <t>Diese Anlage wurde neu erstellt.</t>
  </si>
  <si>
    <t>EHB_§28-1-ARegV_Strom_III_V4_0_210909</t>
  </si>
  <si>
    <t>K6</t>
  </si>
  <si>
    <t>Überschrift angepasst.</t>
  </si>
  <si>
    <t>I21
I23
Zeile 32</t>
  </si>
  <si>
    <t>In diesem Tabellenblatt werden die Engpassmanagementkosten (EPMK) nach § 34 Abs. 8 ARegV erfasst.</t>
  </si>
  <si>
    <t>MaStR-Nr.:</t>
  </si>
  <si>
    <t>Zeile 13</t>
  </si>
  <si>
    <t>G9</t>
  </si>
  <si>
    <t>Neuen Indexwerte von 109,1 eingetragen.</t>
  </si>
  <si>
    <t>Abfrage der MaStR-Nr ergänzt</t>
  </si>
  <si>
    <t>Dauerhaft nicht beeinflussbare Kosten nach § 11 Abs. 2 Satz 1 Nr. 1 ARegV</t>
  </si>
  <si>
    <t>Mitarbeiteräquivalente, die der Ermittlung der Kosten gemäß § 11 Abs. 2 Satz 1 Nr. 9 ARegV zugrunde liegen</t>
  </si>
  <si>
    <t>Bezeichnung der einzelnen Kostenart, die in die Kosten gem. § 11 Abs. 2 Satz 1 Nr. 9 ARegV eingeflossen ist 
(gleiche Bezeichnung wie in der Kostenprüfung)</t>
  </si>
  <si>
    <t>Bezeichnung der einzelnen Kostenart, die in die Kosten gem. § 11 Abs. 2 Satz 1 Nr. 10 ARegV eingeflossen ist 
(gleiche Bezeichnung wie in der Kostenprüfung)</t>
  </si>
  <si>
    <t>Bezeichnung der einzelnen Kostenart, die in die Kosten gem. § 11 Abs. 2 Satz 1 Nr. 11 ARegV eingeflossen ist 
(gleiche Bezeichnung wie in der Kostenprüfung)</t>
  </si>
  <si>
    <t>Kosten oder Erlöse aufgrund einer vollziehbaren Entscheidung der Regulierungsbehörde oder einer freiwilligen Selbstverpflichtung nach § 32 Abs. 1 Nr. 4 ARegV</t>
  </si>
  <si>
    <t>Mehrkosten für die Errichtung, den Betrieb und die Änderung von Erdkabeln nach § 43 Abs. 1 S. 1 Nr. 2 und Abs. 2 S. 1 Nr. 2 des EnWG, soweit nicht bereits in Nr. 6 berücksichtigt und effizient</t>
  </si>
  <si>
    <t>Betriebliche und tarifvertragliche Vereinbarungen zu Lohnzusatz- und Versorgungsleistungen, soweit vor dem 31.12.2016 abgeschlossen</t>
  </si>
  <si>
    <t>Anlage 2-9: Betriebliche und tarifvertragliche Vereinbarungen zu Lohnzusatz- und Versorgungsleistungen, soweit vor dem 31.12.2016 abgeschlossen</t>
  </si>
  <si>
    <t>B2</t>
  </si>
  <si>
    <t>Spalten für Investitionszuschüsse ergänzt.</t>
  </si>
  <si>
    <t>Zugang Investitionszuschüsse
[EUR]</t>
  </si>
  <si>
    <t>Auflösung Investitionszuschüsse
[EUR]</t>
  </si>
  <si>
    <t>Restwert Investitionszuschüsse
[EUR]</t>
  </si>
  <si>
    <t>J30</t>
  </si>
  <si>
    <t>Gab es Netzübergänge gemäß § 26 Abs. 2 ARegV?</t>
  </si>
  <si>
    <t>Vermiedene Netzentgelte i.S.v. § 18 StromNEV, § 13 Abs. 2 EnFG, §§ 6 Abs. 4 und 13 Abs. 5 KWK-G</t>
  </si>
  <si>
    <t>dnbK-Position Beschriftung angepasst:
Nr. 7 „Mehrkosten für die Errichtung, den Betrieb und die Änderung von Erdkabeln nach § 43 Abs. 1 S. 1 Nr. 2 und Abs. 2 S. 1 Nr. 2 des EnWG, soweit nicht bereits in Nr. 6 berücksichtigt und effizient“
Nr. 8 „Vermiedene Netzentgelte i.S.v. § 18 StromNEV, § 13 Abs. 2 EnFG, §§ 6 Abs. 4 und 13 Abs. 5 KWK-G“
Nr. 9 „Betriebliche und tarifvertragliche Vereinbarungen zu Lohnzusatz- und Versorgungsleistungen, soweit vor dem 31.12.2016 abgeschlossen“
Satz 4 „Kosten oder Erlöse aufgrund einer vollziehbaren Entscheidung der Regulierungsbehörde oder einer freiwilligen Selbstverpflichtung nach § 32 Abs. 1 Nr. 4 ARegV“</t>
  </si>
  <si>
    <t>Anlage 2-8: Vermiedene Netzentgelte im Sinne von § 18 StromNEV, § 13 Abs. 2 EnFG, §§ 6 Abs. 4 und 13 Abs. 5 KWKG (Plankosten)</t>
  </si>
  <si>
    <t xml:space="preserve">In diesem Tabellenblatt sind Angaben zu allen Netzübergängen gemäß § 26 Abs. 2 ARegV einzutragen. Die zu übertragenden Erlösobergrenzenanteile sind als positives Vorzeichen bei Teilnetzübernahmen und als negatives Vorzeichen bei Teilnetzabgaben einzutragen. Jeder Netzübergang ist gesondert einzutragen. Die dauerhaft nicht beeinflussbaren Kostenanteile sind ohne:
- Erforderliche Inanspruchnahme vorgelagerter Netzebenen (§ 11 Abs. 2 Nr. 4 ARegV),
- Nachrüstung von Wechselrichtern nach § 10 Abs. 1 SysStabV und Anlagen gemäß § 22 SysStabV (§ 11 Abs. 2 Nr. 5 ARegV),
- Genehmigte Investitionsmaßnahmen nach § 23 ARegV (§ 11 Abs. 2 Nr. 6 ARegV),
- Vermiedene Netzentgelte i.S.v. § 18 StromNEV, § 13 Abs. 2 EnFG, §§ 6 Abs. 5 und 13 Abs. 5 KWK-G (§ 11 Abs. 2 Nr. 8 ARegV), 
- Auflösung von Netzanschlusskostenbeiträgen und Baukostenzuschüssen nach § 9 Abs. 1 S. 1 Nr. 3 und 4 i.V.m. S. 2 StromNEV (§ 11 Abs. 2 Nr. 13 ARegV),
- Finanzieller Ausgleich nach § 17d Abs. 7 EnWG (§ 11 Abs. 2 Nr. 15 ARegV),
- Kapazitätsreserve nach § 13e Abs. 3 EnWG, Stilllegung von Braunkohlekraftwerken nach § 13g EnWG sowie Netzstabilitätsanlagen nach § 13k EnWG (§ 11 Abs. 2 Nr. 16 ARegV) und 
- Entschädigungen nach § 15 Abs. 1 und 2 EEG (§ 11 Abs. 2 Nr. 17 ARegV)
einzutragen. Weiterhin ist sicherzustellen, dass die dauerhaft nicht beeinflussbaren Kosten der Teilnetze aus den Netzübergängen nicht doppelt berücksichtigt werden. Dies bedeutet, dass bspw. bei einem Netzübergang eines Teilnetzes aus dem Regelverfahren die dauerhaft nicht beeinflussbaren Kosten ab der dritten Anpassung nach Netzübergang bereits in den Kosten des originären Netzes enthalten sind und somit im Tabellenblatt "C. Erlösobergrenze" bereits berücksichtigt werden. </t>
  </si>
  <si>
    <t>Mit dem Tabellenblatt werden die vermiedenen Netzentgelte gemäß § 18 StromNEV als Planwert ermittelt. Bezüglich der Ermittlung von Planwerten ist zunächst von möglichst zeitnah vorliegenden Ist-Werten auszugehen. Die Ist-Mengen können aufgrund gesicherter Erkenntnisse ergänzt werden, wobei die entsprechenden Anpassungen im Erläuterungsblatt zu begründen sind.
Eine Kürzung der Mengen aufgrund des NEMoG ist nicht zulässig. Auch Mengen für volatile Anlagen, für die seit 2020 keine vNE mehr ermittelt werden, sind zu erfassen. Da Rückspeisungen i.d.R. als volatile Einspeisung ohne Vergütung eingestuft werden, ist die Erfassung hier differenziert erforderlich.</t>
  </si>
  <si>
    <r>
      <t xml:space="preserve">Redispatch für Engpässe im eigenen Netz:
</t>
    </r>
    <r>
      <rPr>
        <sz val="11"/>
        <rFont val="Arial"/>
        <family val="2"/>
      </rPr>
      <t>Angabe der Kosten bzw. Erlöse differenziert nach konvetionellen und erneuerbaren Anlagen für Redispatch durch Engpässe, die im eigenen Verteilnetz verursacht wurden.</t>
    </r>
  </si>
  <si>
    <r>
      <t xml:space="preserve">Redispatch für Engpässe in fremden Netzen:
</t>
    </r>
    <r>
      <rPr>
        <sz val="11"/>
        <rFont val="Arial"/>
        <family val="2"/>
      </rPr>
      <t>Angabe der Kosten bzw. Erlöse differenziert nach konvetionellen und erneuerbaren Anlagen für Redispatch durch Engpässe, die aufgrund von Engpässen in Netzen Dritten im Verteilnetz entstehen.</t>
    </r>
  </si>
  <si>
    <r>
      <t xml:space="preserve">In der EOG enthaltene Ansätze für Redispatch-Kosten ohne dauerhaft nicht beeinflussbare Kostenanteile:
</t>
    </r>
    <r>
      <rPr>
        <sz val="11"/>
        <rFont val="Arial"/>
        <family val="2"/>
      </rPr>
      <t>Hier sollen die in der Erlösobergrenze als beeinflussbare bzw. vorübergehend nicht beeinflussbare Kostenanteile enthaltenen Kosten aus Redisptach berücksichtigt werden.</t>
    </r>
  </si>
  <si>
    <t>EHB_§28-1-ARegV_Strom_III_V5_0_220907</t>
  </si>
  <si>
    <t>E10</t>
  </si>
  <si>
    <t>Neuer Referenzpreis von 143,73 €/MWh erfasst.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</si>
</sst>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6" formatCode="#,##0\ &quot;€&quot;;[Red]\-#,##0\ &quot;€&quot;"/>
    <numFmt numFmtId="8" formatCode="#,##0.00\ &quot;€&quot;;[Red]\-#,##0.00\ &quot;€&quot;"/>
    <numFmt numFmtId="44" formatCode="_-* #,##0.00\ &quot;€&quot;_-;\-* #,##0.00\ &quot;€&quot;_-;_-* &quot;-&quot;??\ &quot;€&quot;_-;_-@_-"/>
    <numFmt numFmtId="164" formatCode="_-* #,##0.00\ _€_-;\-* #,##0.00\ _€_-;_-* &quot;-&quot;??\ _€_-;_-@_-"/>
    <numFmt numFmtId="165" formatCode="#,##0.00_ ;[Red]\-#,##0.00\ "/>
    <numFmt numFmtId="166" formatCode="#,##0_ ;[Red]\-#,##0\ "/>
    <numFmt numFmtId="167" formatCode="_([$€]* #,##0.00_);_([$€]* \(#,##0.00\);_([$€]* &quot;-&quot;??_);_(@_)"/>
    <numFmt numFmtId="168" formatCode="#,##0.0000_ ;[Red]\-#,##0.0000\ "/>
    <numFmt numFmtId="169" formatCode="#,##0.0_ ;[Red]\-#,##0.0\ "/>
    <numFmt numFmtId="170" formatCode="#,##0.00_ ;[Red]\-#,##0.00;\-"/>
    <numFmt numFmtId="171" formatCode="\+#,##0\ ;\-#,##0\ "/>
    <numFmt numFmtId="172" formatCode="_(* #,##0.00_);_(* \(#,##0.00\);_(* &quot;-&quot;??_);_(@_)"/>
    <numFmt numFmtId="173" formatCode="#,##0.0000"/>
    <numFmt numFmtId="174" formatCode="0_ ;[Red]\-0\ "/>
  </numFmts>
  <fonts count="54" x14ac:knownFonts="1">
    <font>
      <sz val="11"/>
      <name val="Arial"/>
    </font>
    <font>
      <sz val="11"/>
      <color theme="1"/>
      <name val="Calibri"/>
      <family val="2"/>
      <scheme val="minor"/>
    </font>
    <font>
      <sz val="11"/>
      <name val="Arial"/>
      <family val="2"/>
    </font>
    <font>
      <u/>
      <sz val="11"/>
      <color indexed="12"/>
      <name val="Arial"/>
      <family val="2"/>
    </font>
    <font>
      <b/>
      <sz val="12"/>
      <name val="Arial"/>
      <family val="2"/>
    </font>
    <font>
      <b/>
      <sz val="10"/>
      <name val="Arial"/>
      <family val="2"/>
    </font>
    <font>
      <b/>
      <sz val="14"/>
      <name val="Arial"/>
      <family val="2"/>
    </font>
    <font>
      <sz val="10"/>
      <name val="Arial"/>
      <family val="2"/>
    </font>
    <font>
      <sz val="8"/>
      <name val="Arial"/>
      <family val="2"/>
    </font>
    <font>
      <b/>
      <sz val="15"/>
      <name val="Arial"/>
      <family val="2"/>
    </font>
    <font>
      <b/>
      <sz val="11"/>
      <name val="Arial"/>
      <family val="2"/>
    </font>
    <font>
      <sz val="11"/>
      <name val="Arial"/>
      <family val="2"/>
    </font>
    <font>
      <vertAlign val="subscript"/>
      <sz val="10"/>
      <name val="Arial"/>
      <family val="2"/>
    </font>
    <font>
      <sz val="10"/>
      <name val="Arial"/>
      <family val="2"/>
    </font>
    <font>
      <b/>
      <vertAlign val="subscript"/>
      <sz val="10"/>
      <name val="Arial"/>
      <family val="2"/>
    </font>
    <font>
      <b/>
      <sz val="8"/>
      <name val="Arial"/>
      <family val="2"/>
    </font>
    <font>
      <b/>
      <u/>
      <sz val="11"/>
      <name val="Arial"/>
      <family val="2"/>
    </font>
    <font>
      <b/>
      <u/>
      <sz val="11"/>
      <color indexed="12"/>
      <name val="Arial"/>
      <family val="2"/>
    </font>
    <font>
      <sz val="8"/>
      <name val="Arial"/>
      <family val="2"/>
    </font>
    <font>
      <b/>
      <sz val="8"/>
      <name val="Arial"/>
      <family val="2"/>
    </font>
    <font>
      <b/>
      <vertAlign val="subscript"/>
      <sz val="11"/>
      <name val="Arial"/>
      <family val="2"/>
    </font>
    <font>
      <b/>
      <sz val="11"/>
      <color indexed="10"/>
      <name val="Arial"/>
      <family val="2"/>
    </font>
    <font>
      <b/>
      <sz val="10"/>
      <color indexed="10"/>
      <name val="Arial"/>
      <family val="2"/>
    </font>
    <font>
      <b/>
      <u/>
      <sz val="12"/>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Courier"/>
      <family val="3"/>
    </font>
    <font>
      <sz val="11"/>
      <color indexed="52"/>
      <name val="Calibri"/>
      <family val="2"/>
    </font>
    <font>
      <sz val="11"/>
      <color indexed="10"/>
      <name val="Calibri"/>
      <family val="2"/>
    </font>
    <font>
      <b/>
      <sz val="11"/>
      <color indexed="9"/>
      <name val="Calibri"/>
      <family val="2"/>
    </font>
    <font>
      <vertAlign val="subscript"/>
      <sz val="11"/>
      <name val="Arial"/>
      <family val="2"/>
    </font>
    <font>
      <b/>
      <sz val="11"/>
      <color indexed="9"/>
      <name val="Arial"/>
      <family val="2"/>
    </font>
    <font>
      <sz val="10"/>
      <name val="Arial"/>
      <family val="2"/>
    </font>
    <font>
      <sz val="11"/>
      <color rgb="FF000000"/>
      <name val="Calibri"/>
      <family val="2"/>
      <scheme val="minor"/>
    </font>
    <font>
      <u/>
      <sz val="10"/>
      <color indexed="12"/>
      <name val="Arial"/>
      <family val="2"/>
    </font>
    <font>
      <sz val="10"/>
      <name val="Arial"/>
      <family val="2"/>
    </font>
    <font>
      <sz val="10"/>
      <color theme="1"/>
      <name val="Arial"/>
      <family val="2"/>
    </font>
  </fonts>
  <fills count="36">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gray0625">
        <bgColor indexed="43"/>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0.14996795556505021"/>
        <bgColor indexed="64"/>
      </patternFill>
    </fill>
  </fills>
  <borders count="39">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56">
    <xf numFmtId="0" fontId="0" fillId="0" borderId="0"/>
    <xf numFmtId="0" fontId="13" fillId="2" borderId="0"/>
    <xf numFmtId="0" fontId="13" fillId="2" borderId="0"/>
    <xf numFmtId="0" fontId="7" fillId="2" borderId="0"/>
    <xf numFmtId="0" fontId="13" fillId="2" borderId="0"/>
    <xf numFmtId="0" fontId="13" fillId="2" borderId="0"/>
    <xf numFmtId="0" fontId="7" fillId="2" borderId="0"/>
    <xf numFmtId="0" fontId="7" fillId="2" borderId="0"/>
    <xf numFmtId="0" fontId="7" fillId="2" borderId="0"/>
    <xf numFmtId="0" fontId="5" fillId="2" borderId="0"/>
    <xf numFmtId="0" fontId="24" fillId="2" borderId="0"/>
    <xf numFmtId="0" fontId="25" fillId="2" borderId="0"/>
    <xf numFmtId="0" fontId="25" fillId="2" borderId="0"/>
    <xf numFmtId="0" fontId="26" fillId="2" borderId="0"/>
    <xf numFmtId="0" fontId="25" fillId="2" borderId="0"/>
    <xf numFmtId="0" fontId="25" fillId="2" borderId="0"/>
    <xf numFmtId="0" fontId="26" fillId="2" borderId="0"/>
    <xf numFmtId="0" fontId="26" fillId="2" borderId="0"/>
    <xf numFmtId="0" fontId="26" fillId="2" borderId="0"/>
    <xf numFmtId="0" fontId="27" fillId="2" borderId="0"/>
    <xf numFmtId="0" fontId="28" fillId="2" borderId="0"/>
    <xf numFmtId="0" fontId="18" fillId="2" borderId="0"/>
    <xf numFmtId="170" fontId="13" fillId="3" borderId="1"/>
    <xf numFmtId="170" fontId="13" fillId="3" borderId="1"/>
    <xf numFmtId="170" fontId="13" fillId="3" borderId="1"/>
    <xf numFmtId="170" fontId="13" fillId="3" borderId="1"/>
    <xf numFmtId="170" fontId="13" fillId="3" borderId="1"/>
    <xf numFmtId="0" fontId="24" fillId="3" borderId="0"/>
    <xf numFmtId="0" fontId="13" fillId="2" borderId="0"/>
    <xf numFmtId="0" fontId="13" fillId="2" borderId="0"/>
    <xf numFmtId="0" fontId="7" fillId="2" borderId="0"/>
    <xf numFmtId="0" fontId="13" fillId="2" borderId="0"/>
    <xf numFmtId="0" fontId="13" fillId="2" borderId="0"/>
    <xf numFmtId="0" fontId="7" fillId="2" borderId="0"/>
    <xf numFmtId="0" fontId="7" fillId="2" borderId="0"/>
    <xf numFmtId="0" fontId="7" fillId="2" borderId="0"/>
    <xf numFmtId="0" fontId="5" fillId="2" borderId="0"/>
    <xf numFmtId="0" fontId="24" fillId="2" borderId="0"/>
    <xf numFmtId="0" fontId="13" fillId="2" borderId="0"/>
    <xf numFmtId="0" fontId="27" fillId="2" borderId="0"/>
    <xf numFmtId="0" fontId="28" fillId="2" borderId="0"/>
    <xf numFmtId="0" fontId="18" fillId="2" borderId="0"/>
    <xf numFmtId="0" fontId="29" fillId="4" borderId="0" applyNumberFormat="0" applyBorder="0" applyAlignment="0" applyProtection="0"/>
    <xf numFmtId="0" fontId="29" fillId="5" borderId="0" applyNumberFormat="0" applyBorder="0" applyAlignment="0" applyProtection="0"/>
    <xf numFmtId="0" fontId="29" fillId="6"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9" borderId="0" applyNumberFormat="0" applyBorder="0" applyAlignment="0" applyProtection="0"/>
    <xf numFmtId="0" fontId="29" fillId="4" borderId="0" applyNumberFormat="0" applyBorder="0" applyAlignment="0" applyProtection="0"/>
    <xf numFmtId="0" fontId="29" fillId="5" borderId="0" applyNumberFormat="0" applyBorder="0" applyAlignment="0" applyProtection="0"/>
    <xf numFmtId="0" fontId="29" fillId="6"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7"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7"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30" fillId="14"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4"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1" fillId="22" borderId="2" applyNumberFormat="0" applyAlignment="0" applyProtection="0"/>
    <xf numFmtId="0" fontId="31" fillId="22" borderId="2" applyNumberFormat="0" applyAlignment="0" applyProtection="0"/>
    <xf numFmtId="0" fontId="32" fillId="22" borderId="3" applyNumberFormat="0" applyAlignment="0" applyProtection="0"/>
    <xf numFmtId="0" fontId="32" fillId="22" borderId="3" applyNumberFormat="0" applyAlignment="0" applyProtection="0"/>
    <xf numFmtId="164" fontId="7" fillId="0" borderId="0" applyFont="0" applyFill="0" applyBorder="0" applyAlignment="0" applyProtection="0"/>
    <xf numFmtId="0" fontId="33" fillId="9" borderId="3" applyNumberFormat="0" applyAlignment="0" applyProtection="0"/>
    <xf numFmtId="0" fontId="33" fillId="9" borderId="3" applyNumberFormat="0" applyAlignment="0" applyProtection="0"/>
    <xf numFmtId="0" fontId="34" fillId="0" borderId="4" applyNumberFormat="0" applyFill="0" applyAlignment="0" applyProtection="0"/>
    <xf numFmtId="0" fontId="34" fillId="0" borderId="4"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7" fontId="7" fillId="0" borderId="0" applyFont="0" applyFill="0" applyBorder="0" applyAlignment="0" applyProtection="0"/>
    <xf numFmtId="0" fontId="36" fillId="6" borderId="0" applyNumberFormat="0" applyBorder="0" applyAlignment="0" applyProtection="0"/>
    <xf numFmtId="0" fontId="36" fillId="6" borderId="0" applyNumberFormat="0" applyBorder="0" applyAlignment="0" applyProtection="0"/>
    <xf numFmtId="0" fontId="3" fillId="0" borderId="0" applyNumberFormat="0" applyFill="0" applyBorder="0" applyAlignment="0" applyProtection="0">
      <alignment vertical="top"/>
      <protection locked="0"/>
    </xf>
    <xf numFmtId="0" fontId="37" fillId="23" borderId="0" applyNumberFormat="0" applyBorder="0" applyAlignment="0" applyProtection="0"/>
    <xf numFmtId="0" fontId="37" fillId="23" borderId="0" applyNumberFormat="0" applyBorder="0" applyAlignment="0" applyProtection="0"/>
    <xf numFmtId="0" fontId="11" fillId="24" borderId="5" applyNumberFormat="0" applyFont="0" applyAlignment="0" applyProtection="0"/>
    <xf numFmtId="0" fontId="11" fillId="24" borderId="5" applyNumberFormat="0" applyFont="0" applyAlignment="0" applyProtection="0"/>
    <xf numFmtId="9" fontId="2" fillId="0" borderId="0" applyFont="0" applyFill="0" applyBorder="0" applyAlignment="0" applyProtection="0"/>
    <xf numFmtId="9" fontId="13" fillId="0" borderId="0" applyFont="0" applyFill="0" applyBorder="0" applyAlignment="0" applyProtection="0"/>
    <xf numFmtId="9" fontId="11" fillId="0" borderId="0" applyFont="0" applyFill="0" applyBorder="0" applyAlignment="0" applyProtection="0"/>
    <xf numFmtId="0" fontId="38" fillId="5" borderId="0" applyNumberFormat="0" applyBorder="0" applyAlignment="0" applyProtection="0"/>
    <xf numFmtId="0" fontId="38" fillId="5" borderId="0" applyNumberFormat="0" applyBorder="0" applyAlignment="0" applyProtection="0"/>
    <xf numFmtId="0" fontId="7" fillId="0" borderId="0"/>
    <xf numFmtId="0" fontId="13" fillId="0" borderId="0"/>
    <xf numFmtId="0" fontId="13" fillId="0" borderId="0"/>
    <xf numFmtId="0" fontId="13"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applyNumberFormat="0" applyFill="0" applyBorder="0" applyAlignment="0" applyProtection="0"/>
    <xf numFmtId="0" fontId="40" fillId="0" borderId="6" applyNumberFormat="0" applyFill="0" applyAlignment="0" applyProtection="0"/>
    <xf numFmtId="0" fontId="40" fillId="0" borderId="6"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9" fillId="0" borderId="0" applyNumberFormat="0" applyFill="0" applyBorder="0" applyAlignment="0" applyProtection="0"/>
    <xf numFmtId="0" fontId="43" fillId="0" borderId="0"/>
    <xf numFmtId="0" fontId="44" fillId="0" borderId="9" applyNumberFormat="0" applyFill="0" applyAlignment="0" applyProtection="0"/>
    <xf numFmtId="0" fontId="44" fillId="0" borderId="9" applyNumberFormat="0" applyFill="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25" borderId="10" applyNumberFormat="0" applyAlignment="0" applyProtection="0"/>
    <xf numFmtId="0" fontId="46" fillId="25" borderId="10" applyNumberFormat="0" applyAlignment="0" applyProtection="0"/>
    <xf numFmtId="0" fontId="49" fillId="0" borderId="0"/>
    <xf numFmtId="172" fontId="7" fillId="0" borderId="0" applyFont="0" applyFill="0" applyBorder="0" applyAlignment="0" applyProtection="0"/>
    <xf numFmtId="167" fontId="7" fillId="0" borderId="0" applyFont="0" applyFill="0" applyBorder="0" applyAlignment="0" applyProtection="0"/>
    <xf numFmtId="44" fontId="7" fillId="0" borderId="0" applyFont="0" applyFill="0" applyBorder="0" applyAlignment="0" applyProtection="0"/>
    <xf numFmtId="0" fontId="7" fillId="0" borderId="0"/>
    <xf numFmtId="164" fontId="7" fillId="0" borderId="0" applyFont="0" applyFill="0" applyBorder="0" applyAlignment="0" applyProtection="0"/>
    <xf numFmtId="0" fontId="50" fillId="0" borderId="0"/>
    <xf numFmtId="0" fontId="52" fillId="0" borderId="0"/>
    <xf numFmtId="0" fontId="1" fillId="0" borderId="0"/>
    <xf numFmtId="0" fontId="2" fillId="0" borderId="0"/>
    <xf numFmtId="0" fontId="2" fillId="0" borderId="0"/>
  </cellStyleXfs>
  <cellXfs count="601">
    <xf numFmtId="0" fontId="0" fillId="0" borderId="0" xfId="0"/>
    <xf numFmtId="0" fontId="4" fillId="0" borderId="0" xfId="0" applyFont="1" applyFill="1" applyBorder="1" applyAlignment="1" applyProtection="1">
      <alignment horizontal="left"/>
    </xf>
    <xf numFmtId="0" fontId="10" fillId="0" borderId="11" xfId="0" applyFont="1" applyFill="1" applyBorder="1" applyAlignment="1" applyProtection="1">
      <alignment horizontal="left" vertical="center" wrapText="1"/>
    </xf>
    <xf numFmtId="0" fontId="0" fillId="0" borderId="0" xfId="0" applyFill="1" applyProtection="1"/>
    <xf numFmtId="0" fontId="0" fillId="0" borderId="0" xfId="0"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Border="1" applyAlignment="1" applyProtection="1">
      <alignment horizontal="left"/>
    </xf>
    <xf numFmtId="0" fontId="0" fillId="0" borderId="0" xfId="0" applyFill="1" applyBorder="1" applyAlignment="1" applyProtection="1">
      <alignment horizontal="left" vertical="center"/>
    </xf>
    <xf numFmtId="0" fontId="10" fillId="0" borderId="0" xfId="0" applyFont="1" applyFill="1" applyBorder="1" applyAlignment="1" applyProtection="1">
      <alignment horizontal="center" wrapText="1"/>
    </xf>
    <xf numFmtId="0" fontId="0" fillId="0" borderId="0" xfId="0" applyFill="1" applyAlignment="1" applyProtection="1">
      <alignment horizontal="left"/>
    </xf>
    <xf numFmtId="0" fontId="10" fillId="0" borderId="11" xfId="0" applyFont="1" applyFill="1" applyBorder="1" applyAlignment="1" applyProtection="1">
      <alignment vertical="center" wrapText="1"/>
    </xf>
    <xf numFmtId="0" fontId="10" fillId="0" borderId="0" xfId="121" applyFont="1" applyFill="1" applyBorder="1" applyAlignment="1" applyProtection="1">
      <alignment horizontal="left" vertical="center" wrapText="1"/>
    </xf>
    <xf numFmtId="0" fontId="11" fillId="0" borderId="0" xfId="121" applyFont="1" applyProtection="1"/>
    <xf numFmtId="0" fontId="11" fillId="0" borderId="0" xfId="121" applyFont="1" applyBorder="1" applyProtection="1"/>
    <xf numFmtId="0" fontId="10" fillId="0" borderId="11" xfId="119" applyFont="1" applyBorder="1" applyAlignment="1" applyProtection="1">
      <alignment vertical="center"/>
    </xf>
    <xf numFmtId="0" fontId="11" fillId="0" borderId="15" xfId="119" applyFont="1" applyBorder="1" applyAlignment="1" applyProtection="1">
      <alignment vertical="center"/>
    </xf>
    <xf numFmtId="0" fontId="10" fillId="0" borderId="13" xfId="119" applyFont="1" applyBorder="1" applyAlignment="1" applyProtection="1">
      <alignment horizontal="center" wrapText="1"/>
    </xf>
    <xf numFmtId="0" fontId="11" fillId="26" borderId="13" xfId="0" applyFont="1" applyFill="1" applyBorder="1" applyProtection="1">
      <protection locked="0"/>
    </xf>
    <xf numFmtId="4" fontId="11" fillId="27" borderId="0" xfId="124" applyNumberFormat="1" applyFont="1" applyFill="1" applyProtection="1"/>
    <xf numFmtId="4" fontId="11" fillId="0" borderId="0" xfId="124" applyNumberFormat="1" applyFont="1" applyFill="1" applyBorder="1" applyProtection="1"/>
    <xf numFmtId="4" fontId="11" fillId="27" borderId="0" xfId="124" applyNumberFormat="1" applyFont="1" applyFill="1" applyBorder="1" applyProtection="1"/>
    <xf numFmtId="4" fontId="11" fillId="0" borderId="0" xfId="124" applyNumberFormat="1" applyFont="1" applyFill="1" applyProtection="1"/>
    <xf numFmtId="4" fontId="10" fillId="27" borderId="17" xfId="0" applyNumberFormat="1" applyFont="1" applyFill="1" applyBorder="1" applyAlignment="1" applyProtection="1">
      <alignment vertical="top" wrapText="1"/>
    </xf>
    <xf numFmtId="4" fontId="10" fillId="0" borderId="17" xfId="0" applyNumberFormat="1" applyFont="1" applyFill="1" applyBorder="1" applyAlignment="1" applyProtection="1">
      <alignment vertical="top" wrapText="1"/>
    </xf>
    <xf numFmtId="0" fontId="7" fillId="0" borderId="0" xfId="120" applyFont="1" applyFill="1" applyProtection="1"/>
    <xf numFmtId="0" fontId="7" fillId="0" borderId="0" xfId="120" applyFont="1" applyFill="1" applyBorder="1" applyProtection="1"/>
    <xf numFmtId="0" fontId="7" fillId="0" borderId="0" xfId="120" applyFont="1" applyProtection="1"/>
    <xf numFmtId="0" fontId="7" fillId="0" borderId="0" xfId="120" applyFont="1" applyBorder="1" applyProtection="1"/>
    <xf numFmtId="0" fontId="10" fillId="0" borderId="13" xfId="0" applyFont="1" applyFill="1" applyBorder="1" applyAlignment="1" applyProtection="1">
      <alignment vertical="center" wrapText="1"/>
    </xf>
    <xf numFmtId="0" fontId="4" fillId="0" borderId="0" xfId="121" applyFont="1" applyBorder="1" applyProtection="1"/>
    <xf numFmtId="0" fontId="7" fillId="28" borderId="13" xfId="123" applyFill="1" applyBorder="1" applyProtection="1">
      <protection locked="0"/>
    </xf>
    <xf numFmtId="0" fontId="7" fillId="28" borderId="13" xfId="123" applyFont="1" applyFill="1" applyBorder="1" applyProtection="1">
      <protection locked="0"/>
    </xf>
    <xf numFmtId="0" fontId="17" fillId="0" borderId="0" xfId="104" quotePrefix="1" applyFont="1" applyAlignment="1" applyProtection="1">
      <alignment horizontal="center" vertical="center"/>
    </xf>
    <xf numFmtId="0" fontId="10" fillId="0" borderId="0" xfId="0" applyFont="1" applyFill="1" applyBorder="1" applyAlignment="1" applyProtection="1">
      <alignment vertical="center" wrapText="1"/>
    </xf>
    <xf numFmtId="0" fontId="10" fillId="0" borderId="0" xfId="0" applyFont="1" applyFill="1" applyBorder="1" applyAlignment="1" applyProtection="1">
      <alignment horizontal="center" vertical="center"/>
    </xf>
    <xf numFmtId="0" fontId="7" fillId="28" borderId="13" xfId="123" applyFont="1" applyFill="1" applyBorder="1" applyAlignment="1" applyProtection="1">
      <alignment wrapText="1"/>
      <protection locked="0"/>
    </xf>
    <xf numFmtId="0" fontId="21" fillId="0" borderId="0" xfId="0" applyFont="1" applyFill="1" applyBorder="1" applyAlignment="1" applyProtection="1">
      <alignment horizontal="centerContinuous" vertical="center" wrapText="1"/>
    </xf>
    <xf numFmtId="0" fontId="11" fillId="0" borderId="0" xfId="0" applyFont="1" applyProtection="1"/>
    <xf numFmtId="0" fontId="4" fillId="0" borderId="0" xfId="0" applyFont="1" applyBorder="1" applyAlignment="1" applyProtection="1"/>
    <xf numFmtId="0" fontId="11" fillId="0" borderId="0" xfId="0" applyFont="1" applyAlignment="1" applyProtection="1"/>
    <xf numFmtId="0" fontId="11" fillId="0" borderId="0" xfId="0" applyFont="1" applyBorder="1" applyProtection="1"/>
    <xf numFmtId="0" fontId="11" fillId="0" borderId="24" xfId="0" applyFont="1" applyBorder="1" applyProtection="1"/>
    <xf numFmtId="0" fontId="11" fillId="0" borderId="20" xfId="0" applyFont="1" applyBorder="1" applyProtection="1"/>
    <xf numFmtId="0" fontId="11" fillId="0" borderId="25" xfId="0" applyFont="1" applyBorder="1" applyProtection="1"/>
    <xf numFmtId="0" fontId="11" fillId="0" borderId="27" xfId="0" applyFont="1" applyBorder="1" applyProtection="1"/>
    <xf numFmtId="0" fontId="11" fillId="0" borderId="16" xfId="0" applyFont="1" applyBorder="1" applyProtection="1"/>
    <xf numFmtId="0" fontId="11" fillId="0" borderId="28" xfId="0" applyFont="1" applyBorder="1" applyAlignment="1" applyProtection="1">
      <alignment vertical="center"/>
    </xf>
    <xf numFmtId="0" fontId="11" fillId="0" borderId="21" xfId="0" applyFont="1" applyBorder="1" applyProtection="1"/>
    <xf numFmtId="0" fontId="11" fillId="0" borderId="23" xfId="0" applyFont="1" applyBorder="1" applyAlignment="1" applyProtection="1">
      <alignment vertical="center"/>
    </xf>
    <xf numFmtId="0" fontId="11" fillId="0" borderId="28" xfId="0" applyFont="1" applyBorder="1" applyProtection="1"/>
    <xf numFmtId="0" fontId="11" fillId="0" borderId="0" xfId="0" applyFont="1" applyBorder="1" applyAlignment="1" applyProtection="1">
      <alignment vertical="center"/>
    </xf>
    <xf numFmtId="0" fontId="11" fillId="0" borderId="20" xfId="0" applyFont="1" applyFill="1" applyBorder="1" applyAlignment="1" applyProtection="1">
      <alignment vertical="center"/>
    </xf>
    <xf numFmtId="0" fontId="19" fillId="0" borderId="0" xfId="0" applyFont="1" applyBorder="1" applyAlignment="1" applyProtection="1">
      <alignment horizontal="center" vertical="center"/>
    </xf>
    <xf numFmtId="0" fontId="10" fillId="0" borderId="0" xfId="0" applyFont="1" applyBorder="1" applyAlignment="1" applyProtection="1">
      <alignment horizontal="center" vertical="center" wrapText="1"/>
    </xf>
    <xf numFmtId="0" fontId="11" fillId="0" borderId="16" xfId="0" applyFont="1" applyBorder="1" applyAlignment="1" applyProtection="1">
      <alignment vertical="center"/>
    </xf>
    <xf numFmtId="0" fontId="11" fillId="0" borderId="23" xfId="0" applyFont="1" applyBorder="1" applyAlignment="1" applyProtection="1">
      <alignment vertical="center" wrapText="1"/>
    </xf>
    <xf numFmtId="165" fontId="11" fillId="0" borderId="26" xfId="0" applyNumberFormat="1" applyFont="1" applyFill="1" applyBorder="1" applyAlignment="1" applyProtection="1">
      <alignment vertical="center"/>
    </xf>
    <xf numFmtId="0" fontId="11" fillId="0" borderId="20" xfId="0" applyFont="1" applyBorder="1" applyAlignment="1" applyProtection="1">
      <alignment vertical="center"/>
    </xf>
    <xf numFmtId="0" fontId="10" fillId="0" borderId="0" xfId="0" applyFont="1" applyBorder="1" applyAlignment="1" applyProtection="1">
      <alignment horizontal="center" vertical="center"/>
    </xf>
    <xf numFmtId="0" fontId="11" fillId="0" borderId="0" xfId="0" applyFont="1" applyBorder="1" applyAlignment="1" applyProtection="1">
      <alignment horizontal="center" vertical="center"/>
    </xf>
    <xf numFmtId="0" fontId="17" fillId="0" borderId="0" xfId="104" applyFont="1" applyFill="1" applyAlignment="1" applyProtection="1">
      <alignment vertical="center"/>
    </xf>
    <xf numFmtId="0" fontId="11" fillId="0" borderId="15" xfId="121" applyFont="1" applyBorder="1" applyProtection="1"/>
    <xf numFmtId="0" fontId="11" fillId="0" borderId="11" xfId="119" applyFont="1" applyBorder="1" applyAlignment="1" applyProtection="1">
      <alignment vertical="center"/>
    </xf>
    <xf numFmtId="0" fontId="11" fillId="0" borderId="26" xfId="119" applyFont="1" applyBorder="1" applyAlignment="1" applyProtection="1">
      <alignment vertical="center"/>
    </xf>
    <xf numFmtId="0" fontId="10" fillId="0" borderId="15" xfId="121" applyFont="1" applyBorder="1" applyProtection="1"/>
    <xf numFmtId="0" fontId="10" fillId="0" borderId="13" xfId="121" applyFont="1" applyFill="1" applyBorder="1" applyAlignment="1" applyProtection="1">
      <alignment horizontal="center" vertical="center" wrapText="1"/>
    </xf>
    <xf numFmtId="4" fontId="10" fillId="0" borderId="17" xfId="124" applyNumberFormat="1" applyFont="1" applyFill="1" applyBorder="1" applyAlignment="1" applyProtection="1">
      <alignment vertical="top" wrapText="1"/>
    </xf>
    <xf numFmtId="0" fontId="17" fillId="0" borderId="0" xfId="104" quotePrefix="1" applyFont="1" applyFill="1" applyAlignment="1" applyProtection="1">
      <alignment vertical="center"/>
    </xf>
    <xf numFmtId="0" fontId="23" fillId="0" borderId="0" xfId="0" applyFont="1" applyFill="1" applyBorder="1" applyAlignment="1" applyProtection="1"/>
    <xf numFmtId="0" fontId="7" fillId="28" borderId="13" xfId="123" applyFill="1" applyBorder="1" applyAlignment="1" applyProtection="1">
      <alignment horizontal="center" vertical="center"/>
      <protection locked="0"/>
    </xf>
    <xf numFmtId="0" fontId="10" fillId="26" borderId="13" xfId="0" applyFont="1" applyFill="1" applyBorder="1" applyAlignment="1" applyProtection="1">
      <alignment horizontal="center" vertical="center"/>
      <protection locked="0"/>
    </xf>
    <xf numFmtId="14" fontId="10" fillId="26" borderId="13" xfId="0" applyNumberFormat="1" applyFont="1" applyFill="1" applyBorder="1" applyAlignment="1" applyProtection="1">
      <alignment horizontal="center" vertical="center"/>
      <protection locked="0"/>
    </xf>
    <xf numFmtId="0" fontId="11" fillId="0" borderId="0" xfId="121" applyFont="1" applyAlignment="1" applyProtection="1">
      <alignment vertical="center"/>
    </xf>
    <xf numFmtId="8" fontId="11" fillId="0" borderId="0" xfId="121" applyNumberFormat="1" applyFont="1" applyAlignment="1" applyProtection="1">
      <alignment vertical="center"/>
    </xf>
    <xf numFmtId="0" fontId="4" fillId="0" borderId="0" xfId="121" applyFont="1" applyBorder="1" applyAlignment="1" applyProtection="1">
      <alignment vertical="center"/>
    </xf>
    <xf numFmtId="165" fontId="11" fillId="26" borderId="13" xfId="121" applyNumberFormat="1" applyFont="1" applyFill="1" applyBorder="1" applyAlignment="1" applyProtection="1">
      <alignment vertical="center"/>
      <protection locked="0"/>
    </xf>
    <xf numFmtId="0" fontId="11" fillId="0" borderId="0" xfId="121" applyFont="1" applyBorder="1" applyAlignment="1" applyProtection="1">
      <alignment vertical="center"/>
    </xf>
    <xf numFmtId="0" fontId="10" fillId="0" borderId="26" xfId="121" applyFont="1" applyFill="1" applyBorder="1" applyAlignment="1" applyProtection="1">
      <alignment horizontal="left" wrapText="1"/>
    </xf>
    <xf numFmtId="0" fontId="10" fillId="0" borderId="0" xfId="121" applyFont="1" applyBorder="1" applyAlignment="1" applyProtection="1">
      <alignment horizontal="center"/>
    </xf>
    <xf numFmtId="0" fontId="11" fillId="0" borderId="0" xfId="121" applyFont="1" applyBorder="1" applyAlignment="1" applyProtection="1"/>
    <xf numFmtId="0" fontId="11" fillId="0" borderId="0" xfId="121" applyFont="1" applyAlignment="1" applyProtection="1"/>
    <xf numFmtId="0" fontId="10" fillId="0" borderId="0" xfId="121" applyFont="1" applyAlignment="1" applyProtection="1">
      <alignment horizontal="centerContinuous"/>
    </xf>
    <xf numFmtId="0" fontId="11" fillId="0" borderId="0" xfId="121" applyFont="1" applyAlignment="1" applyProtection="1">
      <alignment horizontal="centerContinuous"/>
    </xf>
    <xf numFmtId="165" fontId="11" fillId="26" borderId="15" xfId="121" applyNumberFormat="1" applyFont="1" applyFill="1" applyBorder="1" applyAlignment="1" applyProtection="1">
      <alignment vertical="center"/>
      <protection locked="0"/>
    </xf>
    <xf numFmtId="8" fontId="11" fillId="0" borderId="0" xfId="121" applyNumberFormat="1" applyFont="1" applyBorder="1" applyAlignment="1" applyProtection="1">
      <alignment vertical="center"/>
    </xf>
    <xf numFmtId="0" fontId="10" fillId="26" borderId="13" xfId="0" applyFont="1" applyFill="1" applyBorder="1" applyAlignment="1" applyProtection="1">
      <alignment horizontal="left" vertical="center" wrapText="1"/>
      <protection locked="0"/>
    </xf>
    <xf numFmtId="166" fontId="11" fillId="26" borderId="13" xfId="121" applyNumberFormat="1" applyFont="1" applyFill="1" applyBorder="1" applyProtection="1">
      <protection locked="0"/>
    </xf>
    <xf numFmtId="0" fontId="10" fillId="0" borderId="13" xfId="0" applyFont="1" applyFill="1" applyBorder="1" applyAlignment="1" applyProtection="1">
      <alignment horizontal="center" vertical="center"/>
    </xf>
    <xf numFmtId="0" fontId="10" fillId="0" borderId="13" xfId="0" applyFont="1" applyFill="1" applyBorder="1" applyAlignment="1" applyProtection="1">
      <alignment horizontal="center" vertical="center" wrapText="1"/>
    </xf>
    <xf numFmtId="165" fontId="11" fillId="0" borderId="13" xfId="0" applyNumberFormat="1" applyFont="1" applyFill="1" applyBorder="1" applyAlignment="1" applyProtection="1">
      <alignment horizontal="center" vertical="center"/>
    </xf>
    <xf numFmtId="166" fontId="7" fillId="26" borderId="13" xfId="122" applyNumberFormat="1" applyFont="1" applyFill="1" applyBorder="1" applyAlignment="1" applyProtection="1">
      <alignment horizontal="right" vertical="center"/>
      <protection locked="0"/>
    </xf>
    <xf numFmtId="166" fontId="11" fillId="29" borderId="13" xfId="119" applyNumberFormat="1" applyFont="1" applyFill="1" applyBorder="1" applyAlignment="1" applyProtection="1">
      <alignment vertical="center"/>
      <protection locked="0"/>
    </xf>
    <xf numFmtId="166" fontId="11" fillId="26" borderId="13" xfId="119" applyNumberFormat="1" applyFont="1" applyFill="1" applyBorder="1" applyAlignment="1" applyProtection="1">
      <alignment vertical="center"/>
      <protection locked="0"/>
    </xf>
    <xf numFmtId="166" fontId="10" fillId="0" borderId="13" xfId="121" applyNumberFormat="1" applyFont="1" applyBorder="1" applyAlignment="1" applyProtection="1">
      <alignment vertical="center"/>
    </xf>
    <xf numFmtId="166" fontId="11" fillId="0" borderId="13" xfId="121" applyNumberFormat="1" applyFont="1" applyBorder="1" applyAlignment="1" applyProtection="1">
      <alignment vertical="center"/>
    </xf>
    <xf numFmtId="0" fontId="11" fillId="0" borderId="0" xfId="121" applyFont="1" applyBorder="1" applyAlignment="1" applyProtection="1">
      <alignment horizontal="center" vertical="center"/>
    </xf>
    <xf numFmtId="166" fontId="11" fillId="26" borderId="13" xfId="0" applyNumberFormat="1" applyFont="1" applyFill="1" applyBorder="1" applyProtection="1">
      <protection locked="0"/>
    </xf>
    <xf numFmtId="166" fontId="11" fillId="0" borderId="13" xfId="121" applyNumberFormat="1" applyFont="1" applyFill="1" applyBorder="1" applyProtection="1"/>
    <xf numFmtId="3" fontId="11" fillId="26" borderId="13" xfId="121" applyNumberFormat="1" applyFont="1" applyFill="1" applyBorder="1" applyAlignment="1" applyProtection="1">
      <alignment vertical="center"/>
      <protection locked="0"/>
    </xf>
    <xf numFmtId="3" fontId="11" fillId="0" borderId="0" xfId="121" applyNumberFormat="1" applyFont="1" applyBorder="1" applyAlignment="1" applyProtection="1"/>
    <xf numFmtId="0" fontId="11" fillId="0" borderId="0" xfId="121" applyFont="1" applyFill="1" applyBorder="1" applyProtection="1"/>
    <xf numFmtId="0" fontId="8" fillId="26" borderId="15" xfId="0" applyFont="1" applyFill="1" applyBorder="1" applyProtection="1">
      <protection locked="0"/>
    </xf>
    <xf numFmtId="0" fontId="8" fillId="26" borderId="13" xfId="0" applyFont="1" applyFill="1" applyBorder="1" applyProtection="1">
      <protection locked="0"/>
    </xf>
    <xf numFmtId="0" fontId="4" fillId="0" borderId="0" xfId="0" applyFont="1" applyBorder="1" applyProtection="1"/>
    <xf numFmtId="0" fontId="11" fillId="0" borderId="13" xfId="0" applyFont="1" applyBorder="1" applyAlignment="1" applyProtection="1">
      <alignment horizontal="center"/>
    </xf>
    <xf numFmtId="0" fontId="10" fillId="0" borderId="13" xfId="0" applyFont="1" applyFill="1" applyBorder="1" applyAlignment="1" applyProtection="1">
      <alignment horizontal="center"/>
    </xf>
    <xf numFmtId="166" fontId="10" fillId="0" borderId="13" xfId="0" applyNumberFormat="1" applyFont="1" applyFill="1" applyBorder="1" applyProtection="1"/>
    <xf numFmtId="0" fontId="10" fillId="0" borderId="0" xfId="0" applyFont="1" applyProtection="1"/>
    <xf numFmtId="0" fontId="7" fillId="0" borderId="0" xfId="122" applyFont="1" applyFill="1" applyBorder="1" applyProtection="1">
      <protection locked="0"/>
    </xf>
    <xf numFmtId="0" fontId="7" fillId="0" borderId="0" xfId="122" applyFont="1" applyBorder="1" applyProtection="1">
      <protection locked="0"/>
    </xf>
    <xf numFmtId="0" fontId="7" fillId="0" borderId="0" xfId="122" applyFont="1" applyProtection="1">
      <protection locked="0"/>
    </xf>
    <xf numFmtId="0" fontId="7" fillId="0" borderId="0" xfId="122" applyFont="1" applyFill="1" applyProtection="1">
      <protection locked="0"/>
    </xf>
    <xf numFmtId="0" fontId="7" fillId="0" borderId="13" xfId="122" applyFont="1" applyBorder="1" applyAlignment="1" applyProtection="1">
      <alignment horizontal="center" vertical="center"/>
      <protection locked="0"/>
    </xf>
    <xf numFmtId="0" fontId="5" fillId="0" borderId="0" xfId="122" applyFont="1" applyFill="1" applyBorder="1" applyAlignment="1" applyProtection="1">
      <alignment vertical="center"/>
      <protection locked="0"/>
    </xf>
    <xf numFmtId="165" fontId="7" fillId="26" borderId="13" xfId="122" applyNumberFormat="1" applyFont="1" applyFill="1" applyBorder="1" applyAlignment="1" applyProtection="1">
      <alignment horizontal="right" vertical="center"/>
      <protection locked="0"/>
    </xf>
    <xf numFmtId="0" fontId="5" fillId="0" borderId="0" xfId="122" applyFont="1" applyBorder="1" applyAlignment="1" applyProtection="1">
      <alignment horizontal="center" vertical="center"/>
      <protection locked="0"/>
    </xf>
    <xf numFmtId="14" fontId="7" fillId="26" borderId="13" xfId="122" applyNumberFormat="1" applyFont="1" applyFill="1" applyBorder="1" applyAlignment="1" applyProtection="1">
      <alignment horizontal="center" vertical="center"/>
      <protection locked="0"/>
    </xf>
    <xf numFmtId="1" fontId="7" fillId="26" borderId="13" xfId="122" applyNumberFormat="1" applyFont="1" applyFill="1" applyBorder="1" applyAlignment="1" applyProtection="1">
      <alignment horizontal="center" vertical="center" wrapText="1"/>
      <protection locked="0"/>
    </xf>
    <xf numFmtId="0" fontId="7" fillId="0" borderId="26" xfId="122" applyFont="1" applyBorder="1" applyProtection="1">
      <protection locked="0"/>
    </xf>
    <xf numFmtId="0" fontId="7" fillId="0" borderId="15" xfId="122" applyFont="1" applyBorder="1" applyProtection="1">
      <protection locked="0"/>
    </xf>
    <xf numFmtId="0" fontId="5" fillId="0" borderId="0" xfId="122" applyFont="1" applyFill="1" applyBorder="1" applyAlignment="1" applyProtection="1">
      <alignment horizontal="center" vertical="center"/>
      <protection locked="0"/>
    </xf>
    <xf numFmtId="2" fontId="7" fillId="0" borderId="30" xfId="122" applyNumberFormat="1" applyFont="1" applyFill="1" applyBorder="1" applyAlignment="1" applyProtection="1">
      <alignment horizontal="center" vertical="center" wrapText="1"/>
      <protection locked="0"/>
    </xf>
    <xf numFmtId="14" fontId="7" fillId="26" borderId="15" xfId="122" applyNumberFormat="1" applyFont="1" applyFill="1" applyBorder="1" applyAlignment="1" applyProtection="1">
      <alignment horizontal="center" vertical="center"/>
      <protection locked="0"/>
    </xf>
    <xf numFmtId="166" fontId="7" fillId="26" borderId="13" xfId="122" applyNumberFormat="1" applyFont="1" applyFill="1" applyBorder="1" applyAlignment="1" applyProtection="1">
      <alignment horizontal="left" vertical="center"/>
      <protection locked="0"/>
    </xf>
    <xf numFmtId="0" fontId="7" fillId="0" borderId="0" xfId="122" applyFont="1" applyFill="1" applyBorder="1" applyAlignment="1" applyProtection="1">
      <alignment horizontal="left"/>
      <protection locked="0"/>
    </xf>
    <xf numFmtId="0" fontId="7" fillId="0" borderId="0" xfId="122" applyFont="1" applyBorder="1" applyAlignment="1" applyProtection="1">
      <alignment horizontal="left"/>
      <protection locked="0"/>
    </xf>
    <xf numFmtId="166" fontId="5" fillId="29" borderId="13" xfId="122" applyNumberFormat="1" applyFont="1" applyFill="1" applyBorder="1" applyAlignment="1" applyProtection="1">
      <alignment horizontal="right" vertical="center"/>
      <protection locked="0"/>
    </xf>
    <xf numFmtId="0" fontId="5" fillId="0" borderId="0" xfId="122" applyFont="1" applyBorder="1" applyProtection="1">
      <protection locked="0"/>
    </xf>
    <xf numFmtId="166" fontId="5" fillId="30" borderId="24" xfId="122" applyNumberFormat="1" applyFont="1" applyFill="1" applyBorder="1" applyAlignment="1" applyProtection="1">
      <alignment horizontal="right" vertical="center"/>
      <protection locked="0"/>
    </xf>
    <xf numFmtId="166" fontId="5" fillId="30" borderId="25" xfId="122" applyNumberFormat="1" applyFont="1" applyFill="1" applyBorder="1" applyAlignment="1" applyProtection="1">
      <alignment horizontal="right" vertical="center"/>
      <protection locked="0"/>
    </xf>
    <xf numFmtId="1" fontId="7" fillId="31" borderId="30" xfId="122" applyNumberFormat="1" applyFont="1" applyFill="1" applyBorder="1" applyAlignment="1" applyProtection="1">
      <alignment horizontal="center" vertical="center" wrapText="1"/>
      <protection locked="0"/>
    </xf>
    <xf numFmtId="4" fontId="11" fillId="0" borderId="17" xfId="104" applyNumberFormat="1" applyFont="1" applyFill="1" applyBorder="1" applyAlignment="1" applyProtection="1">
      <alignment vertical="top" wrapText="1"/>
    </xf>
    <xf numFmtId="166" fontId="8" fillId="29" borderId="13" xfId="0" applyNumberFormat="1" applyFont="1" applyFill="1" applyBorder="1" applyProtection="1">
      <protection locked="0"/>
    </xf>
    <xf numFmtId="0" fontId="17" fillId="0" borderId="0" xfId="104" applyFont="1" applyFill="1" applyBorder="1" applyAlignment="1" applyProtection="1">
      <alignment vertical="center"/>
    </xf>
    <xf numFmtId="0" fontId="9" fillId="0" borderId="0" xfId="0" applyFont="1" applyFill="1" applyBorder="1" applyAlignment="1" applyProtection="1">
      <alignment horizontal="centerContinuous"/>
    </xf>
    <xf numFmtId="0" fontId="0" fillId="0" borderId="0" xfId="0" applyFill="1" applyBorder="1" applyProtection="1"/>
    <xf numFmtId="0" fontId="15" fillId="31" borderId="13" xfId="0" applyFont="1" applyFill="1" applyBorder="1" applyAlignment="1" applyProtection="1">
      <alignment horizontal="center" vertical="center" wrapText="1"/>
    </xf>
    <xf numFmtId="4" fontId="15" fillId="31" borderId="13" xfId="0" applyNumberFormat="1" applyFont="1" applyFill="1" applyBorder="1" applyAlignment="1" applyProtection="1">
      <alignment horizontal="center" vertical="center" wrapText="1"/>
    </xf>
    <xf numFmtId="0" fontId="10" fillId="0" borderId="0" xfId="0" applyFont="1" applyBorder="1" applyProtection="1"/>
    <xf numFmtId="4" fontId="11" fillId="0" borderId="0" xfId="124" applyNumberFormat="1" applyFont="1" applyFill="1" applyBorder="1" applyAlignment="1" applyProtection="1">
      <alignment vertical="top"/>
    </xf>
    <xf numFmtId="4" fontId="10" fillId="0" borderId="12" xfId="124" applyNumberFormat="1" applyFont="1" applyFill="1" applyBorder="1" applyAlignment="1" applyProtection="1">
      <alignment wrapText="1"/>
    </xf>
    <xf numFmtId="0" fontId="15" fillId="0" borderId="11" xfId="0" applyFont="1" applyFill="1" applyBorder="1" applyAlignment="1" applyProtection="1">
      <alignment horizontal="centerContinuous" vertical="center"/>
    </xf>
    <xf numFmtId="0" fontId="15" fillId="31" borderId="23" xfId="0" applyFont="1" applyFill="1" applyBorder="1" applyAlignment="1" applyProtection="1">
      <alignment horizontal="centerContinuous" vertical="center"/>
    </xf>
    <xf numFmtId="0" fontId="15" fillId="31" borderId="28" xfId="0" applyFont="1" applyFill="1" applyBorder="1" applyAlignment="1" applyProtection="1">
      <alignment horizontal="centerContinuous" vertical="center"/>
    </xf>
    <xf numFmtId="0" fontId="15" fillId="0" borderId="23" xfId="0" applyFont="1" applyFill="1" applyBorder="1" applyAlignment="1" applyProtection="1">
      <alignment horizontal="centerContinuous" vertical="center"/>
    </xf>
    <xf numFmtId="0" fontId="15" fillId="0" borderId="28" xfId="0" applyFont="1" applyFill="1" applyBorder="1" applyAlignment="1" applyProtection="1">
      <alignment horizontal="centerContinuous" vertical="center"/>
    </xf>
    <xf numFmtId="166" fontId="11" fillId="26" borderId="13" xfId="0" applyNumberFormat="1" applyFont="1" applyFill="1" applyBorder="1" applyAlignment="1" applyProtection="1">
      <alignment horizontal="right" vertical="center"/>
      <protection locked="0"/>
    </xf>
    <xf numFmtId="165" fontId="11" fillId="26" borderId="13" xfId="0" applyNumberFormat="1" applyFont="1" applyFill="1" applyBorder="1" applyAlignment="1" applyProtection="1">
      <alignment horizontal="right" vertical="center"/>
      <protection locked="0"/>
    </xf>
    <xf numFmtId="166" fontId="11" fillId="0" borderId="13" xfId="0" applyNumberFormat="1" applyFont="1" applyFill="1" applyBorder="1" applyAlignment="1" applyProtection="1">
      <alignment horizontal="right" vertical="center"/>
    </xf>
    <xf numFmtId="0" fontId="11" fillId="0" borderId="13" xfId="121" applyFont="1" applyBorder="1" applyAlignment="1" applyProtection="1">
      <alignment vertical="center"/>
    </xf>
    <xf numFmtId="0" fontId="10" fillId="0" borderId="13" xfId="121" applyFont="1" applyFill="1" applyBorder="1" applyAlignment="1" applyProtection="1">
      <alignment horizontal="left" vertical="center" wrapText="1"/>
    </xf>
    <xf numFmtId="0" fontId="2" fillId="26" borderId="14" xfId="121" applyFont="1" applyFill="1" applyBorder="1" applyAlignment="1" applyProtection="1">
      <alignment vertical="center"/>
      <protection locked="0"/>
    </xf>
    <xf numFmtId="0" fontId="11" fillId="0" borderId="11" xfId="121" applyFont="1" applyBorder="1" applyAlignment="1" applyProtection="1">
      <alignment vertical="center"/>
    </xf>
    <xf numFmtId="0" fontId="10" fillId="0" borderId="11" xfId="121" applyFont="1" applyBorder="1" applyAlignment="1" applyProtection="1">
      <alignment vertical="center"/>
    </xf>
    <xf numFmtId="0" fontId="11" fillId="0" borderId="26" xfId="121" applyFont="1" applyBorder="1" applyAlignment="1" applyProtection="1">
      <alignment vertical="center"/>
    </xf>
    <xf numFmtId="8" fontId="11" fillId="0" borderId="15" xfId="121" applyNumberFormat="1" applyFont="1" applyBorder="1" applyAlignment="1" applyProtection="1">
      <alignment vertical="center"/>
    </xf>
    <xf numFmtId="0" fontId="10" fillId="0" borderId="20" xfId="121" applyFont="1" applyFill="1" applyBorder="1" applyAlignment="1" applyProtection="1">
      <alignment vertical="center"/>
      <protection locked="0"/>
    </xf>
    <xf numFmtId="165" fontId="11" fillId="0" borderId="0" xfId="121" applyNumberFormat="1" applyFont="1" applyBorder="1" applyAlignment="1" applyProtection="1"/>
    <xf numFmtId="0" fontId="10" fillId="0" borderId="24" xfId="121" applyFont="1" applyFill="1" applyBorder="1" applyAlignment="1" applyProtection="1">
      <alignment vertical="center"/>
    </xf>
    <xf numFmtId="0" fontId="2" fillId="26" borderId="13" xfId="121" applyFont="1" applyFill="1" applyBorder="1" applyAlignment="1" applyProtection="1">
      <alignment vertical="center"/>
      <protection locked="0"/>
    </xf>
    <xf numFmtId="0" fontId="11" fillId="0" borderId="25" xfId="121" applyFont="1" applyBorder="1" applyAlignment="1" applyProtection="1">
      <alignment vertical="center"/>
    </xf>
    <xf numFmtId="0" fontId="2" fillId="0" borderId="27" xfId="121" applyFont="1" applyBorder="1" applyAlignment="1" applyProtection="1">
      <alignment horizontal="right" vertical="center"/>
    </xf>
    <xf numFmtId="0" fontId="11" fillId="0" borderId="16" xfId="121" applyFont="1" applyBorder="1" applyAlignment="1" applyProtection="1">
      <alignment vertical="center"/>
    </xf>
    <xf numFmtId="0" fontId="11" fillId="0" borderId="27" xfId="121" applyFont="1" applyBorder="1" applyAlignment="1" applyProtection="1">
      <alignment vertical="center"/>
    </xf>
    <xf numFmtId="0" fontId="10" fillId="0" borderId="16" xfId="121" applyFont="1" applyBorder="1" applyAlignment="1" applyProtection="1">
      <alignment horizontal="center"/>
    </xf>
    <xf numFmtId="0" fontId="11" fillId="0" borderId="16" xfId="121" applyFont="1" applyBorder="1" applyAlignment="1" applyProtection="1">
      <alignment horizontal="center" vertical="center"/>
    </xf>
    <xf numFmtId="0" fontId="10" fillId="0" borderId="27" xfId="121" applyFont="1" applyBorder="1" applyAlignment="1" applyProtection="1"/>
    <xf numFmtId="0" fontId="11" fillId="0" borderId="16" xfId="121" applyFont="1" applyBorder="1" applyAlignment="1" applyProtection="1"/>
    <xf numFmtId="0" fontId="11" fillId="26" borderId="11" xfId="121" applyFont="1" applyFill="1" applyBorder="1" applyAlignment="1" applyProtection="1">
      <alignment vertical="center"/>
      <protection locked="0"/>
    </xf>
    <xf numFmtId="0" fontId="11" fillId="0" borderId="23" xfId="121" applyFont="1" applyBorder="1" applyAlignment="1" applyProtection="1">
      <alignment vertical="center"/>
    </xf>
    <xf numFmtId="0" fontId="11" fillId="0" borderId="29" xfId="121" applyFont="1" applyBorder="1" applyAlignment="1" applyProtection="1">
      <alignment vertical="center"/>
    </xf>
    <xf numFmtId="8" fontId="10" fillId="0" borderId="22" xfId="121" applyNumberFormat="1" applyFont="1" applyBorder="1" applyAlignment="1" applyProtection="1">
      <alignment horizontal="center" vertical="center" wrapText="1"/>
    </xf>
    <xf numFmtId="8" fontId="10" fillId="0" borderId="30" xfId="121" applyNumberFormat="1" applyFont="1" applyFill="1" applyBorder="1" applyAlignment="1" applyProtection="1">
      <alignment horizontal="center" vertical="center"/>
    </xf>
    <xf numFmtId="8" fontId="10" fillId="0" borderId="30" xfId="121" applyNumberFormat="1" applyFont="1" applyFill="1" applyBorder="1" applyAlignment="1" applyProtection="1">
      <alignment horizontal="right" vertical="center"/>
    </xf>
    <xf numFmtId="166" fontId="11" fillId="0" borderId="13" xfId="121" applyNumberFormat="1" applyFont="1" applyFill="1" applyBorder="1" applyAlignment="1" applyProtection="1">
      <alignment vertical="center"/>
    </xf>
    <xf numFmtId="166" fontId="11" fillId="0" borderId="14" xfId="121" applyNumberFormat="1" applyFont="1" applyBorder="1" applyAlignment="1" applyProtection="1"/>
    <xf numFmtId="0" fontId="10" fillId="0" borderId="27" xfId="121" applyFont="1" applyFill="1" applyBorder="1" applyAlignment="1" applyProtection="1">
      <alignment vertical="center"/>
    </xf>
    <xf numFmtId="0" fontId="11" fillId="0" borderId="27" xfId="121" applyFont="1" applyBorder="1" applyAlignment="1" applyProtection="1">
      <alignment horizontal="right" vertical="center"/>
    </xf>
    <xf numFmtId="0" fontId="11" fillId="0" borderId="24" xfId="121" applyFont="1" applyBorder="1" applyAlignment="1" applyProtection="1">
      <alignment vertical="center"/>
    </xf>
    <xf numFmtId="0" fontId="11" fillId="0" borderId="20" xfId="121" applyFont="1" applyBorder="1" applyAlignment="1" applyProtection="1">
      <alignment vertical="center"/>
    </xf>
    <xf numFmtId="0" fontId="10" fillId="0" borderId="24" xfId="121" applyFont="1" applyFill="1" applyBorder="1" applyAlignment="1" applyProtection="1">
      <alignment vertical="center"/>
      <protection locked="0"/>
    </xf>
    <xf numFmtId="0" fontId="10" fillId="0" borderId="27" xfId="121" applyFont="1" applyBorder="1" applyAlignment="1" applyProtection="1">
      <alignment horizontal="center"/>
    </xf>
    <xf numFmtId="0" fontId="10" fillId="0" borderId="22" xfId="121" applyFont="1" applyFill="1" applyBorder="1" applyAlignment="1" applyProtection="1">
      <alignment horizontal="center" vertical="center" wrapText="1"/>
    </xf>
    <xf numFmtId="0" fontId="11" fillId="0" borderId="13" xfId="121" applyFont="1" applyFill="1" applyBorder="1" applyProtection="1"/>
    <xf numFmtId="0" fontId="10" fillId="0" borderId="13" xfId="121" applyFont="1" applyFill="1" applyBorder="1" applyProtection="1"/>
    <xf numFmtId="0" fontId="11" fillId="0" borderId="14" xfId="121" applyFont="1" applyFill="1" applyBorder="1" applyAlignment="1" applyProtection="1">
      <alignment horizontal="left" indent="2"/>
    </xf>
    <xf numFmtId="0" fontId="2" fillId="0" borderId="14" xfId="121" applyFont="1" applyFill="1" applyBorder="1" applyAlignment="1" applyProtection="1">
      <alignment horizontal="left" indent="2"/>
    </xf>
    <xf numFmtId="0" fontId="10" fillId="0" borderId="14" xfId="121" applyFont="1" applyFill="1" applyBorder="1" applyProtection="1"/>
    <xf numFmtId="0" fontId="10" fillId="0" borderId="11" xfId="121" applyFont="1" applyFill="1" applyBorder="1" applyProtection="1"/>
    <xf numFmtId="0" fontId="10" fillId="0" borderId="26" xfId="121" applyFont="1" applyFill="1" applyBorder="1" applyProtection="1"/>
    <xf numFmtId="165" fontId="11" fillId="0" borderId="26" xfId="121" applyNumberFormat="1" applyFont="1" applyFill="1" applyBorder="1" applyAlignment="1" applyProtection="1">
      <alignment horizontal="right" wrapText="1"/>
    </xf>
    <xf numFmtId="165" fontId="11" fillId="0" borderId="15" xfId="121" applyNumberFormat="1" applyFont="1" applyFill="1" applyBorder="1" applyAlignment="1" applyProtection="1">
      <alignment horizontal="right" wrapText="1"/>
    </xf>
    <xf numFmtId="166" fontId="10" fillId="0" borderId="15" xfId="121" applyNumberFormat="1" applyFont="1" applyFill="1" applyBorder="1" applyProtection="1"/>
    <xf numFmtId="0" fontId="11" fillId="0" borderId="11" xfId="121" applyFont="1" applyFill="1" applyBorder="1" applyAlignment="1" applyProtection="1">
      <alignment vertical="center" wrapText="1"/>
    </xf>
    <xf numFmtId="6" fontId="11" fillId="26" borderId="13" xfId="121" applyNumberFormat="1" applyFont="1" applyFill="1" applyBorder="1" applyAlignment="1" applyProtection="1">
      <alignment vertical="center"/>
      <protection locked="0"/>
    </xf>
    <xf numFmtId="0" fontId="15" fillId="31" borderId="13" xfId="0" applyFont="1" applyFill="1" applyBorder="1" applyAlignment="1" applyProtection="1">
      <alignment horizontal="center" vertical="center"/>
    </xf>
    <xf numFmtId="3" fontId="8" fillId="26" borderId="13" xfId="0" applyNumberFormat="1" applyFont="1" applyFill="1" applyBorder="1" applyAlignment="1" applyProtection="1">
      <alignment horizontal="center" vertical="center"/>
      <protection locked="0"/>
    </xf>
    <xf numFmtId="0" fontId="15" fillId="31" borderId="15" xfId="0" applyFont="1" applyFill="1" applyBorder="1" applyAlignment="1" applyProtection="1">
      <alignment horizontal="center" vertical="center"/>
    </xf>
    <xf numFmtId="3" fontId="8" fillId="26" borderId="15" xfId="0" applyNumberFormat="1" applyFont="1" applyFill="1" applyBorder="1" applyAlignment="1" applyProtection="1">
      <alignment horizontal="center" vertical="center"/>
      <protection locked="0"/>
    </xf>
    <xf numFmtId="0" fontId="10" fillId="0" borderId="22" xfId="0" applyFont="1" applyFill="1" applyBorder="1" applyAlignment="1" applyProtection="1">
      <alignment horizontal="center" vertical="center" wrapText="1"/>
    </xf>
    <xf numFmtId="4" fontId="10" fillId="0" borderId="13" xfId="0" applyNumberFormat="1" applyFont="1" applyFill="1" applyBorder="1" applyAlignment="1" applyProtection="1">
      <alignment horizontal="center" vertical="center" wrapText="1"/>
    </xf>
    <xf numFmtId="4" fontId="10" fillId="0" borderId="15" xfId="0" applyNumberFormat="1" applyFont="1" applyFill="1" applyBorder="1" applyAlignment="1" applyProtection="1">
      <alignment horizontal="center" vertical="center" wrapText="1"/>
    </xf>
    <xf numFmtId="4" fontId="10" fillId="0" borderId="22" xfId="0" applyNumberFormat="1" applyFont="1" applyFill="1" applyBorder="1" applyAlignment="1" applyProtection="1">
      <alignment horizontal="center" vertical="center" wrapText="1"/>
    </xf>
    <xf numFmtId="0" fontId="10" fillId="0" borderId="24" xfId="0" applyFont="1" applyFill="1" applyBorder="1" applyAlignment="1" applyProtection="1">
      <alignment horizontal="center" vertical="center" wrapText="1"/>
    </xf>
    <xf numFmtId="4" fontId="10" fillId="0" borderId="11" xfId="0" applyNumberFormat="1" applyFont="1" applyFill="1" applyBorder="1" applyAlignment="1" applyProtection="1">
      <alignment horizontal="center" vertical="center" wrapText="1"/>
    </xf>
    <xf numFmtId="8" fontId="10" fillId="31" borderId="13" xfId="122" applyNumberFormat="1" applyFont="1" applyFill="1" applyBorder="1" applyAlignment="1" applyProtection="1">
      <alignment horizontal="center" vertical="center" wrapText="1"/>
    </xf>
    <xf numFmtId="2" fontId="10" fillId="31" borderId="13" xfId="122" applyNumberFormat="1" applyFont="1" applyFill="1" applyBorder="1" applyAlignment="1" applyProtection="1">
      <alignment horizontal="center" vertical="center" wrapText="1"/>
      <protection locked="0"/>
    </xf>
    <xf numFmtId="2" fontId="10" fillId="31" borderId="22" xfId="122" applyNumberFormat="1" applyFont="1" applyFill="1" applyBorder="1" applyAlignment="1" applyProtection="1">
      <alignment horizontal="center" vertical="center" wrapText="1"/>
      <protection locked="0"/>
    </xf>
    <xf numFmtId="0" fontId="7" fillId="0" borderId="11" xfId="122" applyFont="1" applyFill="1" applyBorder="1" applyAlignment="1" applyProtection="1">
      <alignment vertical="center"/>
      <protection locked="0"/>
    </xf>
    <xf numFmtId="0" fontId="7" fillId="0" borderId="15" xfId="122" applyFont="1" applyBorder="1" applyAlignment="1" applyProtection="1">
      <alignment horizontal="center" vertical="center"/>
      <protection locked="0"/>
    </xf>
    <xf numFmtId="0" fontId="10" fillId="31" borderId="13" xfId="0" applyFont="1" applyFill="1" applyBorder="1" applyAlignment="1" applyProtection="1">
      <alignment horizontal="center" vertical="center" wrapText="1"/>
    </xf>
    <xf numFmtId="0" fontId="10" fillId="31" borderId="22" xfId="0" applyFont="1" applyFill="1" applyBorder="1" applyAlignment="1" applyProtection="1">
      <alignment horizontal="center" vertical="center" wrapText="1"/>
    </xf>
    <xf numFmtId="4" fontId="10" fillId="31" borderId="13" xfId="0" applyNumberFormat="1" applyFont="1" applyFill="1" applyBorder="1" applyAlignment="1" applyProtection="1">
      <alignment horizontal="center" vertical="center" wrapText="1"/>
    </xf>
    <xf numFmtId="4" fontId="10" fillId="31" borderId="15" xfId="0" applyNumberFormat="1" applyFont="1" applyFill="1" applyBorder="1" applyAlignment="1" applyProtection="1">
      <alignment horizontal="center" vertical="center" wrapText="1"/>
    </xf>
    <xf numFmtId="0" fontId="10" fillId="31" borderId="24" xfId="0" applyFont="1" applyFill="1" applyBorder="1" applyAlignment="1" applyProtection="1">
      <alignment horizontal="center" vertical="center" wrapText="1"/>
    </xf>
    <xf numFmtId="0" fontId="7" fillId="2" borderId="15" xfId="120" applyFont="1" applyFill="1" applyBorder="1" applyAlignment="1" applyProtection="1">
      <alignment horizontal="center" vertical="top" wrapText="1"/>
    </xf>
    <xf numFmtId="0" fontId="7" fillId="2" borderId="13" xfId="120" applyFont="1" applyFill="1" applyBorder="1" applyAlignment="1" applyProtection="1">
      <alignment horizontal="center" vertical="top" wrapText="1"/>
    </xf>
    <xf numFmtId="0" fontId="48" fillId="0" borderId="0" xfId="122" applyFont="1" applyBorder="1" applyAlignment="1" applyProtection="1">
      <alignment horizontal="center"/>
      <protection locked="0"/>
    </xf>
    <xf numFmtId="0" fontId="10" fillId="0" borderId="0" xfId="122" applyFont="1" applyProtection="1">
      <protection locked="0"/>
    </xf>
    <xf numFmtId="0" fontId="10" fillId="0" borderId="0" xfId="122" applyFont="1" applyBorder="1" applyProtection="1">
      <protection locked="0"/>
    </xf>
    <xf numFmtId="0" fontId="4" fillId="0" borderId="0" xfId="122" applyFont="1" applyFill="1" applyBorder="1" applyAlignment="1" applyProtection="1">
      <alignment vertical="center"/>
      <protection locked="0"/>
    </xf>
    <xf numFmtId="0" fontId="0" fillId="0" borderId="0" xfId="0" applyBorder="1" applyAlignment="1" applyProtection="1">
      <alignment horizontal="centerContinuous" vertical="center"/>
    </xf>
    <xf numFmtId="165" fontId="2" fillId="26" borderId="13" xfId="121" applyNumberFormat="1" applyFont="1" applyFill="1" applyBorder="1" applyAlignment="1" applyProtection="1">
      <alignment vertical="center"/>
      <protection locked="0"/>
    </xf>
    <xf numFmtId="0" fontId="2" fillId="26" borderId="13" xfId="0" applyFont="1" applyFill="1" applyBorder="1" applyProtection="1">
      <protection locked="0"/>
    </xf>
    <xf numFmtId="166" fontId="8" fillId="26" borderId="13" xfId="0" applyNumberFormat="1" applyFont="1" applyFill="1" applyBorder="1" applyProtection="1">
      <protection locked="0"/>
    </xf>
    <xf numFmtId="166" fontId="8" fillId="26" borderId="15" xfId="0" applyNumberFormat="1" applyFont="1" applyFill="1" applyBorder="1" applyProtection="1">
      <protection locked="0"/>
    </xf>
    <xf numFmtId="171" fontId="8" fillId="26" borderId="13" xfId="0" applyNumberFormat="1" applyFont="1" applyFill="1" applyBorder="1" applyProtection="1">
      <protection locked="0"/>
    </xf>
    <xf numFmtId="166" fontId="8" fillId="26" borderId="11" xfId="0" applyNumberFormat="1" applyFont="1" applyFill="1" applyBorder="1" applyProtection="1">
      <protection locked="0"/>
    </xf>
    <xf numFmtId="166" fontId="2" fillId="26" borderId="13" xfId="121" applyNumberFormat="1" applyFont="1" applyFill="1" applyBorder="1" applyAlignment="1" applyProtection="1">
      <alignment horizontal="right" vertical="center"/>
      <protection locked="0"/>
    </xf>
    <xf numFmtId="0" fontId="10" fillId="0" borderId="13" xfId="121" applyFont="1" applyFill="1" applyBorder="1" applyAlignment="1" applyProtection="1">
      <alignment horizontal="center" vertical="center" wrapText="1"/>
    </xf>
    <xf numFmtId="0" fontId="15" fillId="0" borderId="15" xfId="0" applyFont="1" applyFill="1" applyBorder="1" applyAlignment="1" applyProtection="1">
      <alignment horizontal="centerContinuous" vertical="center"/>
    </xf>
    <xf numFmtId="0" fontId="15" fillId="0" borderId="26" xfId="0" applyFont="1" applyFill="1" applyBorder="1" applyAlignment="1" applyProtection="1">
      <alignment horizontal="centerContinuous" vertical="center"/>
    </xf>
    <xf numFmtId="4" fontId="11" fillId="0" borderId="17" xfId="124" applyNumberFormat="1" applyFont="1" applyFill="1" applyBorder="1" applyAlignment="1" applyProtection="1">
      <alignment vertical="top"/>
    </xf>
    <xf numFmtId="4" fontId="2" fillId="0" borderId="17" xfId="124" applyNumberFormat="1" applyFont="1" applyFill="1" applyBorder="1" applyAlignment="1" applyProtection="1">
      <alignment vertical="top" wrapText="1"/>
    </xf>
    <xf numFmtId="4" fontId="11" fillId="27" borderId="17" xfId="124" applyNumberFormat="1" applyFont="1" applyFill="1" applyBorder="1" applyAlignment="1" applyProtection="1">
      <alignment vertical="top"/>
    </xf>
    <xf numFmtId="4" fontId="10" fillId="2" borderId="19" xfId="124" applyNumberFormat="1" applyFont="1" applyFill="1" applyBorder="1" applyAlignment="1" applyProtection="1">
      <alignment vertical="top"/>
    </xf>
    <xf numFmtId="4" fontId="10" fillId="27" borderId="19" xfId="124" applyNumberFormat="1" applyFont="1" applyFill="1" applyBorder="1" applyAlignment="1" applyProtection="1">
      <alignment vertical="top"/>
    </xf>
    <xf numFmtId="0" fontId="10" fillId="0" borderId="17" xfId="0" applyFont="1" applyFill="1" applyBorder="1" applyAlignment="1" applyProtection="1">
      <alignment vertical="top" wrapText="1"/>
    </xf>
    <xf numFmtId="4" fontId="10" fillId="0" borderId="17" xfId="124" applyNumberFormat="1" applyFont="1" applyFill="1" applyBorder="1" applyAlignment="1" applyProtection="1">
      <alignment vertical="top"/>
    </xf>
    <xf numFmtId="0" fontId="15" fillId="31" borderId="0" xfId="0" applyFont="1" applyFill="1" applyBorder="1" applyAlignment="1" applyProtection="1">
      <alignment horizontal="center" vertical="center"/>
    </xf>
    <xf numFmtId="2" fontId="10" fillId="31" borderId="22" xfId="122" applyNumberFormat="1" applyFont="1" applyFill="1" applyBorder="1" applyAlignment="1" applyProtection="1">
      <alignment horizontal="center" vertical="center" wrapText="1"/>
      <protection locked="0"/>
    </xf>
    <xf numFmtId="0" fontId="2" fillId="0" borderId="0" xfId="0" applyFont="1" applyBorder="1" applyAlignment="1" applyProtection="1">
      <alignment horizontal="left" vertical="center" wrapText="1"/>
    </xf>
    <xf numFmtId="0" fontId="4" fillId="0" borderId="0" xfId="120" applyFont="1" applyFill="1" applyAlignment="1" applyProtection="1">
      <alignment vertical="center"/>
    </xf>
    <xf numFmtId="0" fontId="7" fillId="0" borderId="13" xfId="114" applyFont="1" applyFill="1" applyBorder="1" applyAlignment="1" applyProtection="1">
      <alignment horizontal="center" vertical="center"/>
    </xf>
    <xf numFmtId="6" fontId="5" fillId="0" borderId="13" xfId="150" applyNumberFormat="1" applyFont="1" applyFill="1" applyBorder="1" applyAlignment="1" applyProtection="1">
      <alignment horizontal="right" vertical="center"/>
    </xf>
    <xf numFmtId="6" fontId="7" fillId="0" borderId="13" xfId="150" applyNumberFormat="1" applyFont="1" applyFill="1" applyBorder="1" applyAlignment="1" applyProtection="1">
      <alignment horizontal="right" vertical="center"/>
    </xf>
    <xf numFmtId="6" fontId="7" fillId="0" borderId="11" xfId="150" applyNumberFormat="1" applyFont="1" applyFill="1" applyBorder="1" applyAlignment="1" applyProtection="1">
      <alignment vertical="center"/>
    </xf>
    <xf numFmtId="44" fontId="5" fillId="2" borderId="11" xfId="148" applyFont="1" applyFill="1" applyBorder="1" applyAlignment="1" applyProtection="1">
      <alignment horizontal="centerContinuous" vertical="center"/>
    </xf>
    <xf numFmtId="0" fontId="7" fillId="2" borderId="13" xfId="114" applyFont="1" applyFill="1" applyBorder="1" applyAlignment="1" applyProtection="1">
      <alignment horizontal="center" vertical="center" wrapText="1"/>
    </xf>
    <xf numFmtId="0" fontId="7" fillId="2" borderId="26" xfId="114" applyFont="1" applyFill="1" applyBorder="1" applyAlignment="1" applyProtection="1">
      <alignment horizontal="centerContinuous" vertical="center"/>
    </xf>
    <xf numFmtId="0" fontId="5" fillId="2" borderId="26" xfId="114" applyFont="1" applyFill="1" applyBorder="1" applyAlignment="1" applyProtection="1">
      <alignment horizontal="centerContinuous" vertical="center"/>
    </xf>
    <xf numFmtId="0" fontId="5" fillId="2" borderId="26" xfId="150" applyNumberFormat="1" applyFont="1" applyFill="1" applyBorder="1" applyAlignment="1" applyProtection="1">
      <alignment horizontal="centerContinuous" vertical="center"/>
    </xf>
    <xf numFmtId="0" fontId="5" fillId="2" borderId="13" xfId="114" applyFont="1" applyFill="1" applyBorder="1" applyAlignment="1" applyProtection="1">
      <alignment horizontal="center" vertical="center"/>
    </xf>
    <xf numFmtId="0" fontId="5" fillId="2" borderId="13" xfId="114" applyFont="1" applyFill="1" applyBorder="1" applyAlignment="1" applyProtection="1">
      <alignment horizontal="center" vertical="center" wrapText="1"/>
    </xf>
    <xf numFmtId="0" fontId="5" fillId="2" borderId="13" xfId="114" quotePrefix="1" applyFont="1" applyFill="1" applyBorder="1" applyAlignment="1" applyProtection="1">
      <alignment horizontal="center" vertical="center"/>
    </xf>
    <xf numFmtId="2" fontId="10" fillId="0" borderId="22" xfId="122" applyNumberFormat="1" applyFont="1" applyFill="1" applyBorder="1" applyAlignment="1" applyProtection="1">
      <alignment horizontal="center" vertical="center" wrapText="1"/>
      <protection locked="0"/>
    </xf>
    <xf numFmtId="0" fontId="5" fillId="0" borderId="13" xfId="120" applyFont="1" applyFill="1" applyBorder="1" applyAlignment="1" applyProtection="1">
      <alignment vertical="center" wrapText="1"/>
    </xf>
    <xf numFmtId="0" fontId="5" fillId="0" borderId="13" xfId="120" applyFont="1" applyFill="1" applyBorder="1" applyAlignment="1" applyProtection="1">
      <alignment horizontal="left" vertical="center"/>
    </xf>
    <xf numFmtId="0" fontId="5" fillId="0" borderId="13" xfId="120" applyFont="1" applyFill="1" applyBorder="1" applyAlignment="1" applyProtection="1">
      <alignment horizontal="left" vertical="center" wrapText="1"/>
    </xf>
    <xf numFmtId="0" fontId="5" fillId="0" borderId="11" xfId="120" applyFont="1" applyFill="1" applyBorder="1" applyAlignment="1" applyProtection="1">
      <alignment horizontal="left" vertical="center" wrapText="1"/>
    </xf>
    <xf numFmtId="0" fontId="7" fillId="0" borderId="0" xfId="120" applyFont="1" applyFill="1" applyBorder="1" applyAlignment="1" applyProtection="1">
      <alignment vertical="center"/>
    </xf>
    <xf numFmtId="0" fontId="5" fillId="0" borderId="26" xfId="120" applyFont="1" applyFill="1" applyBorder="1" applyAlignment="1" applyProtection="1">
      <alignment vertical="center" wrapText="1"/>
    </xf>
    <xf numFmtId="0" fontId="7" fillId="0" borderId="26" xfId="120" applyFont="1" applyFill="1" applyBorder="1" applyAlignment="1" applyProtection="1">
      <alignment vertical="center" wrapText="1"/>
    </xf>
    <xf numFmtId="0" fontId="7" fillId="0" borderId="13" xfId="120" applyFont="1" applyFill="1" applyBorder="1" applyAlignment="1" applyProtection="1">
      <alignment horizontal="left" vertical="center"/>
    </xf>
    <xf numFmtId="0" fontId="7" fillId="0" borderId="13" xfId="120" applyFont="1" applyFill="1" applyBorder="1" applyAlignment="1" applyProtection="1">
      <alignment vertical="center" wrapText="1"/>
    </xf>
    <xf numFmtId="0" fontId="7" fillId="0" borderId="11" xfId="120" applyFont="1" applyFill="1" applyBorder="1" applyAlignment="1" applyProtection="1">
      <alignment vertical="center" wrapText="1"/>
    </xf>
    <xf numFmtId="0" fontId="7" fillId="0" borderId="0" xfId="120" applyFont="1" applyFill="1" applyAlignment="1" applyProtection="1">
      <alignment horizontal="left" vertical="center"/>
    </xf>
    <xf numFmtId="0" fontId="7" fillId="0" borderId="24" xfId="120" applyFont="1" applyFill="1" applyBorder="1" applyAlignment="1" applyProtection="1">
      <alignment vertical="center" wrapText="1"/>
    </xf>
    <xf numFmtId="0" fontId="7" fillId="0" borderId="13" xfId="120" applyFont="1" applyFill="1" applyBorder="1" applyAlignment="1" applyProtection="1">
      <alignment horizontal="center" vertical="center"/>
    </xf>
    <xf numFmtId="0" fontId="7" fillId="0" borderId="27" xfId="120" applyFont="1" applyFill="1" applyBorder="1" applyAlignment="1" applyProtection="1">
      <alignment vertical="center" wrapText="1"/>
    </xf>
    <xf numFmtId="0" fontId="7" fillId="0" borderId="13" xfId="120" applyFont="1" applyBorder="1" applyAlignment="1" applyProtection="1">
      <alignment horizontal="center" vertical="center"/>
    </xf>
    <xf numFmtId="0" fontId="7" fillId="0" borderId="0" xfId="120" applyFont="1" applyAlignment="1" applyProtection="1">
      <alignment vertical="center"/>
    </xf>
    <xf numFmtId="0" fontId="7" fillId="0" borderId="0" xfId="120" applyFont="1" applyFill="1" applyAlignment="1" applyProtection="1">
      <alignment vertical="center"/>
    </xf>
    <xf numFmtId="0" fontId="7" fillId="0" borderId="13" xfId="120" applyFont="1" applyBorder="1" applyAlignment="1" applyProtection="1">
      <alignment horizontal="left" vertical="center"/>
    </xf>
    <xf numFmtId="0" fontId="7" fillId="0" borderId="11" xfId="120" quotePrefix="1" applyFont="1" applyFill="1" applyBorder="1" applyAlignment="1" applyProtection="1">
      <alignment vertical="center" wrapText="1"/>
    </xf>
    <xf numFmtId="0" fontId="7" fillId="0" borderId="0" xfId="120" applyFont="1" applyFill="1" applyBorder="1" applyAlignment="1" applyProtection="1">
      <alignment horizontal="left" vertical="center"/>
    </xf>
    <xf numFmtId="0" fontId="7" fillId="0" borderId="0" xfId="120" applyFont="1" applyFill="1" applyBorder="1" applyAlignment="1" applyProtection="1">
      <alignment vertical="center" wrapText="1"/>
    </xf>
    <xf numFmtId="0" fontId="7" fillId="0" borderId="11" xfId="120" applyFont="1" applyFill="1" applyBorder="1" applyAlignment="1" applyProtection="1">
      <alignment vertical="center"/>
    </xf>
    <xf numFmtId="0" fontId="7" fillId="0" borderId="13" xfId="120" applyFont="1" applyFill="1" applyBorder="1" applyAlignment="1" applyProtection="1">
      <alignment vertical="center"/>
    </xf>
    <xf numFmtId="0" fontId="7" fillId="0" borderId="13" xfId="120" applyFont="1" applyFill="1" applyBorder="1" applyAlignment="1" applyProtection="1">
      <alignment horizontal="left" vertical="center" wrapText="1"/>
    </xf>
    <xf numFmtId="0" fontId="7" fillId="0" borderId="13" xfId="120" quotePrefix="1" applyFont="1" applyFill="1" applyBorder="1" applyAlignment="1" applyProtection="1">
      <alignment vertical="center" wrapText="1"/>
    </xf>
    <xf numFmtId="0" fontId="7" fillId="0" borderId="24" xfId="120" applyFont="1" applyFill="1" applyBorder="1" applyAlignment="1" applyProtection="1">
      <alignment vertical="center"/>
    </xf>
    <xf numFmtId="0" fontId="7" fillId="0" borderId="27" xfId="120" applyFont="1" applyFill="1" applyBorder="1" applyAlignment="1" applyProtection="1">
      <alignment vertical="center"/>
    </xf>
    <xf numFmtId="0" fontId="7" fillId="26" borderId="13" xfId="120" applyFont="1" applyFill="1" applyBorder="1" applyAlignment="1" applyProtection="1">
      <alignment vertical="center" wrapText="1"/>
      <protection locked="0"/>
    </xf>
    <xf numFmtId="0" fontId="5" fillId="0" borderId="13" xfId="120" applyFont="1" applyFill="1" applyBorder="1" applyAlignment="1" applyProtection="1">
      <alignment vertical="center"/>
    </xf>
    <xf numFmtId="165" fontId="11" fillId="26" borderId="13" xfId="0" applyNumberFormat="1" applyFont="1" applyFill="1" applyBorder="1" applyAlignment="1" applyProtection="1">
      <alignment horizontal="center" vertical="center"/>
      <protection locked="0"/>
    </xf>
    <xf numFmtId="2" fontId="5" fillId="0" borderId="11" xfId="120" applyNumberFormat="1" applyFont="1" applyFill="1" applyBorder="1" applyAlignment="1" applyProtection="1">
      <alignment horizontal="center" vertical="center" wrapText="1"/>
    </xf>
    <xf numFmtId="0" fontId="5" fillId="0" borderId="11" xfId="120" applyFont="1" applyFill="1" applyBorder="1" applyAlignment="1" applyProtection="1">
      <alignment horizontal="centerContinuous" vertical="center"/>
    </xf>
    <xf numFmtId="0" fontId="7" fillId="0" borderId="15" xfId="120" applyFont="1" applyFill="1" applyBorder="1" applyAlignment="1" applyProtection="1">
      <alignment horizontal="centerContinuous" vertical="center"/>
    </xf>
    <xf numFmtId="0" fontId="7" fillId="0" borderId="30" xfId="120" applyFont="1" applyFill="1" applyBorder="1" applyAlignment="1" applyProtection="1">
      <alignment vertical="center"/>
    </xf>
    <xf numFmtId="0" fontId="5" fillId="0" borderId="11" xfId="120" applyFont="1" applyFill="1" applyBorder="1" applyAlignment="1" applyProtection="1">
      <alignment horizontal="centerContinuous" vertical="center" wrapText="1"/>
    </xf>
    <xf numFmtId="0" fontId="7" fillId="33" borderId="0" xfId="120" applyFont="1" applyFill="1" applyBorder="1" applyAlignment="1" applyProtection="1">
      <alignment horizontal="left" vertical="center"/>
    </xf>
    <xf numFmtId="0" fontId="7" fillId="33" borderId="0" xfId="120" applyFont="1" applyFill="1" applyBorder="1" applyAlignment="1" applyProtection="1">
      <alignment vertical="center" wrapText="1"/>
    </xf>
    <xf numFmtId="6" fontId="7" fillId="26" borderId="13" xfId="120" applyNumberFormat="1" applyFont="1" applyFill="1" applyBorder="1" applyAlignment="1" applyProtection="1">
      <alignment vertical="center"/>
      <protection locked="0"/>
    </xf>
    <xf numFmtId="6" fontId="5" fillId="0" borderId="0" xfId="120" applyNumberFormat="1" applyFont="1" applyAlignment="1" applyProtection="1">
      <alignment vertical="center"/>
    </xf>
    <xf numFmtId="6" fontId="7" fillId="0" borderId="0" xfId="120" applyNumberFormat="1" applyFont="1" applyFill="1" applyAlignment="1" applyProtection="1">
      <alignment vertical="center"/>
    </xf>
    <xf numFmtId="0" fontId="5" fillId="0" borderId="0" xfId="120" applyFont="1" applyBorder="1" applyAlignment="1" applyProtection="1">
      <alignment horizontal="left" vertical="center"/>
    </xf>
    <xf numFmtId="6" fontId="5" fillId="0" borderId="0" xfId="120" applyNumberFormat="1" applyFont="1" applyFill="1" applyBorder="1" applyAlignment="1" applyProtection="1">
      <alignment vertical="center"/>
    </xf>
    <xf numFmtId="6" fontId="5" fillId="0" borderId="22" xfId="120" quotePrefix="1" applyNumberFormat="1" applyFont="1" applyFill="1" applyBorder="1" applyAlignment="1" applyProtection="1">
      <alignment vertical="center"/>
    </xf>
    <xf numFmtId="6" fontId="5" fillId="0" borderId="13" xfId="120" applyNumberFormat="1" applyFont="1" applyFill="1" applyBorder="1" applyAlignment="1" applyProtection="1">
      <alignment horizontal="center" vertical="center"/>
    </xf>
    <xf numFmtId="6" fontId="5" fillId="0" borderId="13" xfId="120" applyNumberFormat="1" applyFont="1" applyBorder="1" applyAlignment="1" applyProtection="1">
      <alignment horizontal="center" vertical="center"/>
    </xf>
    <xf numFmtId="6" fontId="7" fillId="0" borderId="0" xfId="120" applyNumberFormat="1" applyFont="1" applyBorder="1" applyAlignment="1" applyProtection="1">
      <alignment vertical="center"/>
    </xf>
    <xf numFmtId="6" fontId="7" fillId="0" borderId="0" xfId="120" applyNumberFormat="1" applyFont="1" applyFill="1" applyBorder="1" applyAlignment="1" applyProtection="1">
      <alignment vertical="center"/>
    </xf>
    <xf numFmtId="6" fontId="7" fillId="0" borderId="13" xfId="120" applyNumberFormat="1" applyFont="1" applyFill="1" applyBorder="1" applyAlignment="1" applyProtection="1">
      <alignment vertical="center"/>
    </xf>
    <xf numFmtId="6" fontId="7" fillId="0" borderId="0" xfId="120" applyNumberFormat="1" applyFont="1" applyAlignment="1" applyProtection="1">
      <alignment vertical="center"/>
    </xf>
    <xf numFmtId="6" fontId="7" fillId="0" borderId="0" xfId="109" applyNumberFormat="1" applyFont="1" applyFill="1" applyBorder="1" applyAlignment="1" applyProtection="1">
      <alignment horizontal="right" vertical="center"/>
    </xf>
    <xf numFmtId="6" fontId="7" fillId="26" borderId="13" xfId="109" applyNumberFormat="1" applyFont="1" applyFill="1" applyBorder="1" applyAlignment="1" applyProtection="1">
      <alignment horizontal="right" vertical="center"/>
      <protection locked="0"/>
    </xf>
    <xf numFmtId="6" fontId="7" fillId="0" borderId="16" xfId="120" applyNumberFormat="1" applyFont="1" applyFill="1" applyBorder="1" applyAlignment="1" applyProtection="1">
      <alignment vertical="center" wrapText="1"/>
    </xf>
    <xf numFmtId="6" fontId="7" fillId="26" borderId="15" xfId="120" applyNumberFormat="1" applyFont="1" applyFill="1" applyBorder="1" applyAlignment="1" applyProtection="1">
      <alignment vertical="center"/>
      <protection locked="0"/>
    </xf>
    <xf numFmtId="6" fontId="7" fillId="0" borderId="27" xfId="120" applyNumberFormat="1" applyFont="1" applyFill="1" applyBorder="1" applyAlignment="1" applyProtection="1">
      <alignment vertical="center" wrapText="1"/>
    </xf>
    <xf numFmtId="6" fontId="7" fillId="26" borderId="0" xfId="120" applyNumberFormat="1" applyFont="1" applyFill="1" applyBorder="1" applyAlignment="1" applyProtection="1">
      <alignment vertical="center"/>
      <protection locked="0"/>
    </xf>
    <xf numFmtId="6" fontId="7" fillId="0" borderId="0" xfId="120" applyNumberFormat="1" applyFont="1" applyFill="1" applyBorder="1" applyAlignment="1" applyProtection="1">
      <alignment vertical="center" wrapText="1"/>
    </xf>
    <xf numFmtId="166" fontId="7" fillId="0" borderId="0" xfId="120" applyNumberFormat="1" applyFont="1" applyBorder="1" applyAlignment="1" applyProtection="1">
      <alignment vertical="center"/>
    </xf>
    <xf numFmtId="166" fontId="7" fillId="0" borderId="0" xfId="120" applyNumberFormat="1" applyFont="1" applyAlignment="1" applyProtection="1">
      <alignment vertical="center"/>
    </xf>
    <xf numFmtId="166" fontId="7" fillId="0" borderId="0" xfId="120" applyNumberFormat="1" applyFont="1" applyFill="1" applyAlignment="1" applyProtection="1">
      <alignment vertical="center"/>
    </xf>
    <xf numFmtId="166" fontId="7" fillId="0" borderId="20" xfId="120" applyNumberFormat="1" applyFont="1" applyFill="1" applyBorder="1" applyAlignment="1" applyProtection="1">
      <alignment vertical="center"/>
    </xf>
    <xf numFmtId="6" fontId="7" fillId="29" borderId="13" xfId="120" applyNumberFormat="1" applyFont="1" applyFill="1" applyBorder="1" applyAlignment="1" applyProtection="1">
      <alignment vertical="center"/>
      <protection locked="0"/>
    </xf>
    <xf numFmtId="169" fontId="7" fillId="0" borderId="15" xfId="94" applyNumberFormat="1" applyFont="1" applyFill="1" applyBorder="1" applyAlignment="1" applyProtection="1">
      <alignment horizontal="right" vertical="center"/>
    </xf>
    <xf numFmtId="169" fontId="7" fillId="0" borderId="0" xfId="120" applyNumberFormat="1" applyFont="1" applyFill="1" applyAlignment="1" applyProtection="1">
      <alignment vertical="center"/>
    </xf>
    <xf numFmtId="169" fontId="7" fillId="26" borderId="13" xfId="120" applyNumberFormat="1" applyFont="1" applyFill="1" applyBorder="1" applyAlignment="1" applyProtection="1">
      <alignment vertical="center"/>
      <protection locked="0"/>
    </xf>
    <xf numFmtId="6" fontId="7" fillId="0" borderId="20" xfId="120" applyNumberFormat="1" applyFont="1" applyFill="1" applyBorder="1" applyAlignment="1" applyProtection="1">
      <alignment vertical="center"/>
    </xf>
    <xf numFmtId="169" fontId="7" fillId="0" borderId="13" xfId="94" applyNumberFormat="1" applyFont="1" applyFill="1" applyBorder="1" applyAlignment="1" applyProtection="1">
      <alignment horizontal="right" vertical="center"/>
    </xf>
    <xf numFmtId="168" fontId="7" fillId="0" borderId="13" xfId="109" applyNumberFormat="1" applyFont="1" applyFill="1" applyBorder="1" applyAlignment="1" applyProtection="1">
      <alignment horizontal="right" vertical="center"/>
      <protection locked="0"/>
    </xf>
    <xf numFmtId="168" fontId="7" fillId="0" borderId="13" xfId="109" applyNumberFormat="1" applyFont="1" applyFill="1" applyBorder="1" applyAlignment="1" applyProtection="1">
      <alignment horizontal="right" vertical="center"/>
    </xf>
    <xf numFmtId="168" fontId="7" fillId="0" borderId="0" xfId="120" applyNumberFormat="1" applyFont="1" applyFill="1" applyAlignment="1" applyProtection="1">
      <alignment vertical="center"/>
    </xf>
    <xf numFmtId="6" fontId="51" fillId="0" borderId="0" xfId="104" quotePrefix="1" applyNumberFormat="1" applyFont="1" applyFill="1" applyBorder="1" applyAlignment="1" applyProtection="1">
      <alignment horizontal="left" vertical="center"/>
    </xf>
    <xf numFmtId="6" fontId="7" fillId="0" borderId="13" xfId="120" applyNumberFormat="1" applyFont="1" applyFill="1" applyBorder="1" applyAlignment="1" applyProtection="1">
      <alignment vertical="center"/>
      <protection locked="0"/>
    </xf>
    <xf numFmtId="6" fontId="7" fillId="0" borderId="13" xfId="109" applyNumberFormat="1" applyFont="1" applyFill="1" applyBorder="1" applyAlignment="1" applyProtection="1">
      <alignment horizontal="right" vertical="center"/>
    </xf>
    <xf numFmtId="6" fontId="7" fillId="0" borderId="13" xfId="120" applyNumberFormat="1" applyFont="1" applyFill="1" applyBorder="1" applyAlignment="1" applyProtection="1">
      <alignment horizontal="right" vertical="center"/>
      <protection locked="0"/>
    </xf>
    <xf numFmtId="6" fontId="7" fillId="26" borderId="13" xfId="120" applyNumberFormat="1" applyFont="1" applyFill="1" applyBorder="1" applyAlignment="1" applyProtection="1">
      <alignment horizontal="right" vertical="center"/>
      <protection locked="0"/>
    </xf>
    <xf numFmtId="6" fontId="5" fillId="0" borderId="11" xfId="109" applyNumberFormat="1" applyFont="1" applyFill="1" applyBorder="1" applyAlignment="1" applyProtection="1">
      <alignment vertical="center"/>
      <protection locked="0"/>
    </xf>
    <xf numFmtId="0" fontId="5" fillId="0" borderId="0" xfId="120" applyFont="1" applyFill="1" applyProtection="1"/>
    <xf numFmtId="0" fontId="5" fillId="0" borderId="21" xfId="120" applyFont="1" applyFill="1" applyBorder="1" applyAlignment="1" applyProtection="1">
      <alignment vertical="center"/>
    </xf>
    <xf numFmtId="6" fontId="5" fillId="0" borderId="15" xfId="120" applyNumberFormat="1" applyFont="1" applyBorder="1" applyAlignment="1" applyProtection="1">
      <alignment vertical="center"/>
    </xf>
    <xf numFmtId="0" fontId="5" fillId="0" borderId="27" xfId="120" applyFont="1" applyFill="1" applyBorder="1" applyAlignment="1" applyProtection="1">
      <alignment vertical="center"/>
    </xf>
    <xf numFmtId="0" fontId="7" fillId="0" borderId="16" xfId="120" applyFont="1" applyFill="1" applyBorder="1" applyAlignment="1" applyProtection="1">
      <alignment vertical="center"/>
    </xf>
    <xf numFmtId="0" fontId="5" fillId="0" borderId="0" xfId="120" applyFont="1" applyAlignment="1" applyProtection="1">
      <alignment vertical="center"/>
    </xf>
    <xf numFmtId="0" fontId="5" fillId="0" borderId="0" xfId="120" applyFont="1" applyBorder="1" applyAlignment="1" applyProtection="1">
      <alignment vertical="center"/>
    </xf>
    <xf numFmtId="0" fontId="5" fillId="0" borderId="27" xfId="120" applyFont="1" applyFill="1" applyBorder="1" applyAlignment="1" applyProtection="1">
      <alignment vertical="center" wrapText="1"/>
    </xf>
    <xf numFmtId="0" fontId="7" fillId="0" borderId="30" xfId="120" applyFont="1" applyFill="1" applyBorder="1" applyAlignment="1" applyProtection="1">
      <alignment vertical="center" wrapText="1"/>
    </xf>
    <xf numFmtId="0" fontId="7" fillId="0" borderId="16" xfId="120" applyFont="1" applyFill="1" applyBorder="1" applyAlignment="1" applyProtection="1">
      <alignment vertical="center" wrapText="1"/>
    </xf>
    <xf numFmtId="0" fontId="7" fillId="0" borderId="0" xfId="120" applyFont="1" applyBorder="1" applyAlignment="1" applyProtection="1">
      <alignment vertical="center"/>
    </xf>
    <xf numFmtId="0" fontId="7" fillId="0" borderId="27" xfId="120" quotePrefix="1" applyFont="1" applyFill="1" applyBorder="1" applyAlignment="1" applyProtection="1">
      <alignment vertical="center" wrapText="1"/>
    </xf>
    <xf numFmtId="4" fontId="10" fillId="2" borderId="31" xfId="124" applyNumberFormat="1" applyFont="1" applyFill="1" applyBorder="1" applyAlignment="1" applyProtection="1">
      <alignment vertical="top"/>
    </xf>
    <xf numFmtId="4" fontId="11" fillId="0" borderId="18" xfId="124" applyNumberFormat="1" applyFont="1" applyFill="1" applyBorder="1" applyAlignment="1" applyProtection="1">
      <alignment vertical="top"/>
    </xf>
    <xf numFmtId="165" fontId="7" fillId="0" borderId="13" xfId="122" applyNumberFormat="1" applyFont="1" applyFill="1" applyBorder="1" applyAlignment="1" applyProtection="1">
      <alignment horizontal="right" vertical="center"/>
      <protection locked="0"/>
    </xf>
    <xf numFmtId="6" fontId="5" fillId="0" borderId="0" xfId="120" applyNumberFormat="1" applyFont="1" applyBorder="1" applyAlignment="1" applyProtection="1">
      <alignment vertical="center"/>
    </xf>
    <xf numFmtId="174" fontId="5" fillId="0" borderId="13" xfId="120" applyNumberFormat="1" applyFont="1" applyFill="1" applyBorder="1" applyAlignment="1" applyProtection="1">
      <alignment horizontal="center" vertical="center"/>
      <protection locked="0"/>
    </xf>
    <xf numFmtId="0" fontId="7" fillId="0" borderId="22" xfId="120" applyFont="1" applyFill="1" applyBorder="1" applyAlignment="1" applyProtection="1">
      <alignment vertical="distributed" wrapText="1"/>
    </xf>
    <xf numFmtId="0" fontId="7" fillId="0" borderId="30" xfId="120" applyFont="1" applyFill="1" applyBorder="1" applyAlignment="1" applyProtection="1">
      <alignment vertical="distributed" wrapText="1"/>
    </xf>
    <xf numFmtId="0" fontId="7" fillId="0" borderId="14" xfId="120" applyFont="1" applyFill="1" applyBorder="1" applyAlignment="1" applyProtection="1">
      <alignment vertical="distributed" wrapText="1"/>
    </xf>
    <xf numFmtId="2" fontId="10" fillId="31" borderId="22" xfId="122" applyNumberFormat="1" applyFont="1" applyFill="1" applyBorder="1" applyAlignment="1" applyProtection="1">
      <alignment horizontal="center" vertical="center" wrapText="1"/>
      <protection locked="0"/>
    </xf>
    <xf numFmtId="6" fontId="51" fillId="0" borderId="0" xfId="104" quotePrefix="1" applyNumberFormat="1" applyFont="1" applyFill="1" applyBorder="1" applyAlignment="1" applyProtection="1">
      <alignment horizontal="left" vertical="center" indent="1"/>
    </xf>
    <xf numFmtId="166" fontId="5" fillId="0" borderId="13" xfId="122" applyNumberFormat="1" applyFont="1" applyFill="1" applyBorder="1" applyAlignment="1" applyProtection="1">
      <alignment horizontal="center" vertical="center"/>
      <protection locked="0"/>
    </xf>
    <xf numFmtId="166" fontId="5" fillId="0" borderId="13" xfId="122" applyNumberFormat="1" applyFont="1" applyFill="1" applyBorder="1" applyAlignment="1" applyProtection="1">
      <alignment vertical="center"/>
      <protection locked="0"/>
    </xf>
    <xf numFmtId="0" fontId="5" fillId="0" borderId="13" xfId="122" applyFont="1" applyBorder="1" applyAlignment="1" applyProtection="1">
      <alignment horizontal="center" vertical="center"/>
      <protection locked="0"/>
    </xf>
    <xf numFmtId="6" fontId="5" fillId="27" borderId="13" xfId="122" applyNumberFormat="1" applyFont="1" applyFill="1" applyBorder="1" applyAlignment="1" applyProtection="1">
      <alignment horizontal="right" vertical="center"/>
      <protection locked="0"/>
    </xf>
    <xf numFmtId="6" fontId="5" fillId="29" borderId="13" xfId="122" applyNumberFormat="1" applyFont="1" applyFill="1" applyBorder="1" applyAlignment="1" applyProtection="1">
      <alignment horizontal="right" vertical="center"/>
      <protection locked="0"/>
    </xf>
    <xf numFmtId="6" fontId="7" fillId="0" borderId="0" xfId="122" applyNumberFormat="1" applyFont="1" applyBorder="1" applyProtection="1">
      <protection locked="0"/>
    </xf>
    <xf numFmtId="6" fontId="7" fillId="0" borderId="0" xfId="122" applyNumberFormat="1" applyFont="1" applyProtection="1">
      <protection locked="0"/>
    </xf>
    <xf numFmtId="6" fontId="7" fillId="27" borderId="13" xfId="122" applyNumberFormat="1" applyFont="1" applyFill="1" applyBorder="1" applyAlignment="1" applyProtection="1">
      <alignment horizontal="right" vertical="center"/>
      <protection locked="0"/>
    </xf>
    <xf numFmtId="6" fontId="7" fillId="26" borderId="13" xfId="122" applyNumberFormat="1" applyFont="1" applyFill="1" applyBorder="1" applyAlignment="1" applyProtection="1">
      <alignment horizontal="right" vertical="center"/>
      <protection locked="0"/>
    </xf>
    <xf numFmtId="6" fontId="7" fillId="29" borderId="13" xfId="122" applyNumberFormat="1" applyFont="1" applyFill="1" applyBorder="1" applyAlignment="1" applyProtection="1">
      <alignment horizontal="right" vertical="center"/>
      <protection locked="0"/>
    </xf>
    <xf numFmtId="6" fontId="7" fillId="0" borderId="13" xfId="122" applyNumberFormat="1" applyFont="1" applyFill="1" applyBorder="1" applyAlignment="1" applyProtection="1">
      <alignment horizontal="right" vertical="center"/>
      <protection locked="0"/>
    </xf>
    <xf numFmtId="2" fontId="10" fillId="0" borderId="13" xfId="122" applyNumberFormat="1" applyFont="1" applyFill="1" applyBorder="1" applyAlignment="1" applyProtection="1">
      <alignment horizontal="center" vertical="center" wrapText="1"/>
    </xf>
    <xf numFmtId="0" fontId="10" fillId="31" borderId="11" xfId="122" applyFont="1" applyFill="1" applyBorder="1" applyAlignment="1" applyProtection="1">
      <alignment vertical="center"/>
      <protection locked="0"/>
    </xf>
    <xf numFmtId="0" fontId="10" fillId="31" borderId="26" xfId="0" applyFont="1" applyFill="1" applyBorder="1" applyAlignment="1"/>
    <xf numFmtId="0" fontId="10" fillId="31" borderId="15" xfId="0" applyFont="1" applyFill="1" applyBorder="1" applyAlignment="1"/>
    <xf numFmtId="2" fontId="10" fillId="31" borderId="11" xfId="122" applyNumberFormat="1" applyFont="1" applyFill="1" applyBorder="1" applyAlignment="1" applyProtection="1">
      <alignment vertical="center"/>
      <protection locked="0"/>
    </xf>
    <xf numFmtId="0" fontId="10" fillId="31" borderId="26" xfId="0" applyFont="1" applyFill="1" applyBorder="1" applyAlignment="1">
      <alignment vertical="center"/>
    </xf>
    <xf numFmtId="0" fontId="10" fillId="31" borderId="15" xfId="0" applyFont="1" applyFill="1" applyBorder="1" applyAlignment="1">
      <alignment vertical="center"/>
    </xf>
    <xf numFmtId="4" fontId="11" fillId="27" borderId="0" xfId="124" applyNumberFormat="1" applyFont="1" applyFill="1" applyBorder="1" applyAlignment="1" applyProtection="1">
      <alignment vertical="top"/>
    </xf>
    <xf numFmtId="0" fontId="7" fillId="0" borderId="21" xfId="120" applyFont="1" applyFill="1" applyBorder="1" applyAlignment="1" applyProtection="1">
      <alignment vertical="center" wrapText="1"/>
    </xf>
    <xf numFmtId="0" fontId="7" fillId="0" borderId="22" xfId="120" applyFont="1" applyFill="1" applyBorder="1" applyAlignment="1" applyProtection="1">
      <alignment horizontal="left" vertical="center"/>
    </xf>
    <xf numFmtId="0" fontId="7" fillId="0" borderId="30" xfId="120" applyFont="1" applyFill="1" applyBorder="1" applyAlignment="1" applyProtection="1">
      <alignment horizontal="left" vertical="center"/>
    </xf>
    <xf numFmtId="0" fontId="7" fillId="0" borderId="14" xfId="120" applyFont="1" applyFill="1" applyBorder="1" applyAlignment="1" applyProtection="1">
      <alignment horizontal="left" vertical="center"/>
    </xf>
    <xf numFmtId="0" fontId="10" fillId="0" borderId="0" xfId="0" applyFont="1" applyFill="1" applyBorder="1" applyAlignment="1" applyProtection="1">
      <alignment horizontal="centerContinuous" vertical="center"/>
    </xf>
    <xf numFmtId="0" fontId="7" fillId="0" borderId="0" xfId="114" applyFont="1" applyProtection="1"/>
    <xf numFmtId="0" fontId="7" fillId="2" borderId="26" xfId="149" applyFont="1" applyFill="1" applyBorder="1" applyAlignment="1" applyProtection="1">
      <alignment horizontal="centerContinuous" vertical="center"/>
    </xf>
    <xf numFmtId="0" fontId="7" fillId="2" borderId="15" xfId="114" applyFont="1" applyFill="1" applyBorder="1" applyAlignment="1" applyProtection="1">
      <alignment horizontal="centerContinuous"/>
    </xf>
    <xf numFmtId="0" fontId="7" fillId="0" borderId="30" xfId="114" applyFont="1" applyFill="1" applyBorder="1" applyProtection="1"/>
    <xf numFmtId="0" fontId="5" fillId="2" borderId="15" xfId="114" applyFont="1" applyFill="1" applyBorder="1" applyAlignment="1" applyProtection="1">
      <alignment horizontal="centerContinuous" vertical="center"/>
    </xf>
    <xf numFmtId="0" fontId="7" fillId="0" borderId="0" xfId="114" applyFont="1" applyBorder="1" applyAlignment="1" applyProtection="1">
      <alignment horizontal="right" vertical="center" indent="1"/>
    </xf>
    <xf numFmtId="0" fontId="7" fillId="0" borderId="21" xfId="114" applyFont="1" applyFill="1" applyBorder="1" applyAlignment="1" applyProtection="1">
      <alignment horizontal="left" vertical="center"/>
    </xf>
    <xf numFmtId="0" fontId="7" fillId="0" borderId="11" xfId="114" applyFont="1" applyFill="1" applyBorder="1" applyAlignment="1" applyProtection="1">
      <alignment horizontal="left" vertical="center"/>
    </xf>
    <xf numFmtId="0" fontId="7" fillId="0" borderId="15" xfId="114" applyFont="1" applyBorder="1" applyAlignment="1" applyProtection="1">
      <alignment vertical="center"/>
    </xf>
    <xf numFmtId="0" fontId="7" fillId="0" borderId="30" xfId="114" applyFont="1" applyFill="1" applyBorder="1" applyAlignment="1" applyProtection="1">
      <alignment vertical="center"/>
    </xf>
    <xf numFmtId="0" fontId="7" fillId="0" borderId="0" xfId="114" applyFont="1" applyAlignment="1" applyProtection="1">
      <alignment vertical="center"/>
    </xf>
    <xf numFmtId="0" fontId="7" fillId="0" borderId="11" xfId="114" applyFont="1" applyBorder="1" applyAlignment="1" applyProtection="1">
      <alignment horizontal="left" vertical="center"/>
    </xf>
    <xf numFmtId="0" fontId="7" fillId="0" borderId="15" xfId="114" applyFont="1" applyFill="1" applyBorder="1" applyAlignment="1" applyProtection="1">
      <alignment vertical="center"/>
    </xf>
    <xf numFmtId="0" fontId="7" fillId="0" borderId="16" xfId="114" applyFont="1" applyFill="1" applyBorder="1" applyAlignment="1" applyProtection="1">
      <alignment vertical="center"/>
    </xf>
    <xf numFmtId="0" fontId="7" fillId="0" borderId="13" xfId="114" applyFont="1" applyBorder="1" applyAlignment="1" applyProtection="1">
      <alignment horizontal="center" vertical="center"/>
    </xf>
    <xf numFmtId="4" fontId="7" fillId="0" borderId="13" xfId="114" applyNumberFormat="1" applyFont="1" applyFill="1" applyBorder="1" applyAlignment="1" applyProtection="1">
      <alignment horizontal="center" vertical="center"/>
    </xf>
    <xf numFmtId="0" fontId="7" fillId="2" borderId="11" xfId="114" applyFont="1" applyFill="1" applyBorder="1" applyAlignment="1" applyProtection="1">
      <alignment vertical="center"/>
    </xf>
    <xf numFmtId="0" fontId="7" fillId="0" borderId="28" xfId="114" applyFont="1" applyBorder="1" applyAlignment="1" applyProtection="1">
      <alignment vertical="center"/>
    </xf>
    <xf numFmtId="173" fontId="7" fillId="0" borderId="13" xfId="114" applyNumberFormat="1" applyFont="1" applyFill="1" applyBorder="1" applyAlignment="1" applyProtection="1">
      <alignment horizontal="center" vertical="center"/>
    </xf>
    <xf numFmtId="10" fontId="7" fillId="0" borderId="11" xfId="114" applyNumberFormat="1" applyFont="1" applyFill="1" applyBorder="1" applyAlignment="1" applyProtection="1">
      <alignment horizontal="left" vertical="center"/>
    </xf>
    <xf numFmtId="0" fontId="7" fillId="0" borderId="0" xfId="114" applyFont="1" applyFill="1" applyBorder="1" applyAlignment="1" applyProtection="1">
      <alignment horizontal="left" vertical="center"/>
    </xf>
    <xf numFmtId="0" fontId="7" fillId="0" borderId="0" xfId="114" applyFont="1" applyBorder="1" applyAlignment="1" applyProtection="1">
      <alignment vertical="center"/>
    </xf>
    <xf numFmtId="0" fontId="7" fillId="0" borderId="0" xfId="114" applyFont="1" applyBorder="1" applyAlignment="1" applyProtection="1">
      <alignment horizontal="center" vertical="center"/>
    </xf>
    <xf numFmtId="0" fontId="7" fillId="0" borderId="23" xfId="114" applyFont="1" applyFill="1" applyBorder="1" applyAlignment="1" applyProtection="1">
      <alignment horizontal="left" vertical="center"/>
    </xf>
    <xf numFmtId="0" fontId="7" fillId="0" borderId="0" xfId="114" applyFont="1" applyAlignment="1" applyProtection="1">
      <alignment horizontal="center" vertical="center"/>
    </xf>
    <xf numFmtId="0" fontId="7" fillId="0" borderId="0" xfId="123" applyProtection="1"/>
    <xf numFmtId="0" fontId="5" fillId="0" borderId="0" xfId="123" applyFont="1" applyProtection="1"/>
    <xf numFmtId="0" fontId="4" fillId="0" borderId="0" xfId="123" applyFont="1" applyBorder="1" applyProtection="1"/>
    <xf numFmtId="0" fontId="7" fillId="0" borderId="0" xfId="123" applyBorder="1" applyProtection="1"/>
    <xf numFmtId="0" fontId="5" fillId="0" borderId="0" xfId="123" applyFont="1" applyBorder="1" applyProtection="1"/>
    <xf numFmtId="0" fontId="10" fillId="31" borderId="13" xfId="123" applyFont="1" applyFill="1" applyBorder="1" applyAlignment="1" applyProtection="1">
      <alignment horizontal="center" vertical="center"/>
    </xf>
    <xf numFmtId="0" fontId="10" fillId="0" borderId="15" xfId="0" applyFont="1" applyBorder="1" applyAlignment="1" applyProtection="1">
      <alignment vertical="center" wrapText="1"/>
    </xf>
    <xf numFmtId="0" fontId="10" fillId="0" borderId="0" xfId="0" quotePrefix="1" applyFont="1" applyBorder="1" applyProtection="1"/>
    <xf numFmtId="0" fontId="11" fillId="0" borderId="0" xfId="119" quotePrefix="1" applyFont="1" applyFill="1" applyBorder="1" applyAlignment="1" applyProtection="1">
      <alignment vertical="center"/>
    </xf>
    <xf numFmtId="0" fontId="11" fillId="0" borderId="0" xfId="0" applyFont="1" applyFill="1" applyBorder="1" applyProtection="1"/>
    <xf numFmtId="0" fontId="15" fillId="0" borderId="0" xfId="0" applyFont="1" applyBorder="1" applyProtection="1"/>
    <xf numFmtId="0" fontId="8" fillId="0" borderId="0" xfId="0" applyFont="1" applyBorder="1" applyProtection="1"/>
    <xf numFmtId="4" fontId="8" fillId="0" borderId="0" xfId="0" applyNumberFormat="1" applyFont="1" applyBorder="1" applyProtection="1"/>
    <xf numFmtId="0" fontId="8" fillId="0" borderId="16" xfId="0" applyFont="1" applyBorder="1" applyProtection="1"/>
    <xf numFmtId="0" fontId="8" fillId="0" borderId="0" xfId="0" applyFont="1" applyProtection="1"/>
    <xf numFmtId="0" fontId="4" fillId="31" borderId="0" xfId="0" applyFont="1" applyFill="1" applyBorder="1" applyProtection="1"/>
    <xf numFmtId="4" fontId="8" fillId="0" borderId="23" xfId="0" applyNumberFormat="1" applyFont="1" applyBorder="1" applyProtection="1"/>
    <xf numFmtId="0" fontId="8" fillId="0" borderId="26" xfId="0" applyFont="1" applyBorder="1" applyProtection="1"/>
    <xf numFmtId="0" fontId="15" fillId="0" borderId="13" xfId="0" applyFont="1" applyBorder="1" applyAlignment="1" applyProtection="1">
      <alignment horizontal="right" vertical="center"/>
    </xf>
    <xf numFmtId="166" fontId="15" fillId="0" borderId="11" xfId="0" applyNumberFormat="1" applyFont="1" applyBorder="1" applyAlignment="1" applyProtection="1">
      <alignment vertical="center"/>
    </xf>
    <xf numFmtId="166" fontId="15" fillId="0" borderId="13" xfId="0" applyNumberFormat="1" applyFont="1" applyBorder="1" applyAlignment="1" applyProtection="1">
      <alignment vertical="center"/>
    </xf>
    <xf numFmtId="166" fontId="15" fillId="0" borderId="15" xfId="0" applyNumberFormat="1" applyFont="1" applyBorder="1" applyAlignment="1" applyProtection="1">
      <alignment vertical="center"/>
    </xf>
    <xf numFmtId="4" fontId="8" fillId="0" borderId="16" xfId="0" applyNumberFormat="1" applyFont="1" applyBorder="1" applyProtection="1"/>
    <xf numFmtId="0" fontId="8" fillId="0" borderId="0" xfId="0" applyFont="1" applyBorder="1" applyAlignment="1" applyProtection="1">
      <alignment horizontal="centerContinuous"/>
    </xf>
    <xf numFmtId="0" fontId="8" fillId="0" borderId="23" xfId="0" applyFont="1" applyBorder="1" applyAlignment="1" applyProtection="1"/>
    <xf numFmtId="0" fontId="8" fillId="0" borderId="0" xfId="0" applyFont="1" applyBorder="1" applyAlignment="1" applyProtection="1"/>
    <xf numFmtId="0" fontId="8" fillId="0" borderId="0" xfId="0" applyFont="1" applyAlignment="1" applyProtection="1">
      <alignment horizontal="center" vertical="center" wrapText="1"/>
    </xf>
    <xf numFmtId="166" fontId="8" fillId="0" borderId="13" xfId="0" applyNumberFormat="1" applyFont="1" applyBorder="1" applyProtection="1"/>
    <xf numFmtId="4" fontId="8" fillId="0" borderId="0" xfId="0" applyNumberFormat="1" applyFont="1" applyProtection="1"/>
    <xf numFmtId="0" fontId="11" fillId="0" borderId="0" xfId="124" applyFont="1" applyProtection="1"/>
    <xf numFmtId="0" fontId="11" fillId="0" borderId="0" xfId="124" applyFont="1" applyAlignment="1" applyProtection="1">
      <alignment vertical="top"/>
    </xf>
    <xf numFmtId="0" fontId="11" fillId="0" borderId="0" xfId="124" applyFont="1" applyBorder="1" applyProtection="1"/>
    <xf numFmtId="0" fontId="11" fillId="0" borderId="0" xfId="124" applyFont="1" applyBorder="1" applyAlignment="1" applyProtection="1">
      <alignment vertical="top"/>
    </xf>
    <xf numFmtId="4" fontId="10" fillId="29" borderId="19" xfId="124" applyNumberFormat="1" applyFont="1" applyFill="1" applyBorder="1" applyAlignment="1" applyProtection="1">
      <alignment vertical="top"/>
    </xf>
    <xf numFmtId="4" fontId="10" fillId="26" borderId="19" xfId="124" applyNumberFormat="1" applyFont="1" applyFill="1" applyBorder="1" applyAlignment="1" applyProtection="1">
      <alignment vertical="top"/>
    </xf>
    <xf numFmtId="0" fontId="11" fillId="0" borderId="0" xfId="124" applyFont="1" applyFill="1" applyBorder="1" applyProtection="1"/>
    <xf numFmtId="0" fontId="11" fillId="0" borderId="0" xfId="124" applyFont="1" applyFill="1" applyProtection="1"/>
    <xf numFmtId="0" fontId="11" fillId="0" borderId="0" xfId="124" applyFont="1" applyFill="1" applyBorder="1" applyAlignment="1" applyProtection="1">
      <alignment vertical="top"/>
    </xf>
    <xf numFmtId="0" fontId="11" fillId="0" borderId="0" xfId="124" applyFont="1" applyFill="1" applyAlignment="1" applyProtection="1">
      <alignment vertical="top"/>
    </xf>
    <xf numFmtId="0" fontId="6" fillId="27" borderId="0" xfId="152" applyFont="1" applyFill="1" applyAlignment="1" applyProtection="1">
      <alignment vertical="center"/>
    </xf>
    <xf numFmtId="0" fontId="52" fillId="27" borderId="0" xfId="152" applyFill="1" applyAlignment="1" applyProtection="1">
      <alignment vertical="center"/>
    </xf>
    <xf numFmtId="0" fontId="1" fillId="0" borderId="23" xfId="153" applyBorder="1" applyAlignment="1" applyProtection="1">
      <alignment vertical="center"/>
    </xf>
    <xf numFmtId="0" fontId="10" fillId="2" borderId="13" xfId="152" applyFont="1" applyFill="1" applyBorder="1" applyAlignment="1" applyProtection="1">
      <alignment horizontal="center" vertical="center" wrapText="1"/>
    </xf>
    <xf numFmtId="0" fontId="53" fillId="0" borderId="13" xfId="153" applyFont="1" applyBorder="1" applyAlignment="1" applyProtection="1">
      <alignment horizontal="center" vertical="center"/>
    </xf>
    <xf numFmtId="0" fontId="53" fillId="0" borderId="13" xfId="153" applyFont="1" applyBorder="1" applyAlignment="1" applyProtection="1">
      <alignment vertical="center"/>
    </xf>
    <xf numFmtId="14" fontId="53" fillId="31" borderId="13" xfId="153" applyNumberFormat="1" applyFont="1" applyFill="1" applyBorder="1" applyAlignment="1" applyProtection="1">
      <alignment horizontal="center" vertical="center"/>
    </xf>
    <xf numFmtId="21" fontId="53" fillId="31" borderId="13" xfId="153" applyNumberFormat="1" applyFont="1" applyFill="1" applyBorder="1" applyAlignment="1" applyProtection="1">
      <alignment horizontal="left" vertical="center"/>
    </xf>
    <xf numFmtId="21" fontId="53" fillId="0" borderId="13" xfId="153" quotePrefix="1" applyNumberFormat="1" applyFont="1" applyBorder="1" applyAlignment="1" applyProtection="1">
      <alignment horizontal="left" vertical="center"/>
    </xf>
    <xf numFmtId="21" fontId="53" fillId="0" borderId="13" xfId="153" applyNumberFormat="1" applyFont="1" applyBorder="1" applyAlignment="1" applyProtection="1">
      <alignment horizontal="left" vertical="center"/>
    </xf>
    <xf numFmtId="14" fontId="53" fillId="0" borderId="13" xfId="153" applyNumberFormat="1" applyFont="1" applyBorder="1" applyAlignment="1" applyProtection="1">
      <alignment horizontal="center" vertical="center"/>
    </xf>
    <xf numFmtId="21" fontId="53" fillId="0" borderId="13" xfId="153" applyNumberFormat="1" applyFont="1" applyBorder="1" applyAlignment="1" applyProtection="1">
      <alignment vertical="center"/>
    </xf>
    <xf numFmtId="21" fontId="53" fillId="0" borderId="13" xfId="153" quotePrefix="1" applyNumberFormat="1" applyFont="1" applyBorder="1" applyAlignment="1" applyProtection="1">
      <alignment vertical="center"/>
    </xf>
    <xf numFmtId="165" fontId="11" fillId="0" borderId="13" xfId="0" applyNumberFormat="1" applyFont="1" applyFill="1" applyBorder="1" applyAlignment="1" applyProtection="1">
      <alignment horizontal="center" vertical="center"/>
      <protection locked="0"/>
    </xf>
    <xf numFmtId="0" fontId="2" fillId="0" borderId="0" xfId="0" applyFont="1" applyAlignment="1" applyProtection="1">
      <alignment vertical="center"/>
    </xf>
    <xf numFmtId="0" fontId="2" fillId="30" borderId="33" xfId="0" applyFont="1" applyFill="1" applyBorder="1" applyAlignment="1" applyProtection="1">
      <alignment vertical="center"/>
    </xf>
    <xf numFmtId="0" fontId="2" fillId="30" borderId="34" xfId="0" applyFont="1" applyFill="1" applyBorder="1" applyAlignment="1" applyProtection="1">
      <alignment vertical="center"/>
    </xf>
    <xf numFmtId="0" fontId="2" fillId="30" borderId="35" xfId="0" applyFont="1" applyFill="1" applyBorder="1" applyAlignment="1" applyProtection="1">
      <alignment horizontal="centerContinuous" vertical="center"/>
    </xf>
    <xf numFmtId="0" fontId="2" fillId="30" borderId="26" xfId="0" applyFont="1" applyFill="1" applyBorder="1" applyAlignment="1" applyProtection="1">
      <alignment horizontal="centerContinuous" vertical="center"/>
    </xf>
    <xf numFmtId="0" fontId="2" fillId="30" borderId="15" xfId="0" applyFont="1" applyFill="1" applyBorder="1" applyAlignment="1" applyProtection="1">
      <alignment horizontal="centerContinuous" vertical="center"/>
    </xf>
    <xf numFmtId="0" fontId="2" fillId="30" borderId="11" xfId="0" applyFont="1" applyFill="1" applyBorder="1" applyAlignment="1" applyProtection="1">
      <alignment horizontal="centerContinuous" vertical="center"/>
    </xf>
    <xf numFmtId="0" fontId="2" fillId="30" borderId="26" xfId="0" applyFont="1" applyFill="1" applyBorder="1" applyAlignment="1" applyProtection="1">
      <alignment horizontal="centerContinuous" vertical="center" wrapText="1"/>
    </xf>
    <xf numFmtId="0" fontId="2" fillId="30" borderId="15" xfId="0" applyFont="1" applyFill="1" applyBorder="1" applyAlignment="1" applyProtection="1">
      <alignment horizontal="centerContinuous" vertical="center" wrapText="1"/>
    </xf>
    <xf numFmtId="0" fontId="2" fillId="30" borderId="37" xfId="0" applyFont="1" applyFill="1" applyBorder="1" applyAlignment="1" applyProtection="1">
      <alignment horizontal="center" vertical="center" wrapText="1"/>
    </xf>
    <xf numFmtId="0" fontId="2" fillId="30" borderId="13" xfId="0" applyFont="1" applyFill="1" applyBorder="1" applyAlignment="1" applyProtection="1">
      <alignment horizontal="center" vertical="center" wrapText="1"/>
    </xf>
    <xf numFmtId="0" fontId="2" fillId="30" borderId="22" xfId="0" applyFont="1" applyFill="1" applyBorder="1" applyAlignment="1" applyProtection="1">
      <alignment horizontal="center" vertical="center" wrapText="1"/>
    </xf>
    <xf numFmtId="0" fontId="2" fillId="30" borderId="24" xfId="0" applyFont="1" applyFill="1" applyBorder="1" applyAlignment="1" applyProtection="1">
      <alignment horizontal="center" vertical="center" wrapText="1"/>
    </xf>
    <xf numFmtId="0" fontId="2" fillId="30" borderId="38" xfId="0" applyFont="1" applyFill="1" applyBorder="1" applyAlignment="1" applyProtection="1">
      <alignment horizontal="center" vertical="center" wrapText="1"/>
    </xf>
    <xf numFmtId="0" fontId="7" fillId="31" borderId="35" xfId="0" applyFont="1" applyFill="1" applyBorder="1" applyAlignment="1" applyProtection="1">
      <alignment vertical="center"/>
    </xf>
    <xf numFmtId="0" fontId="7" fillId="31" borderId="26" xfId="0" applyFont="1" applyFill="1" applyBorder="1" applyAlignment="1" applyProtection="1">
      <alignment vertical="center"/>
    </xf>
    <xf numFmtId="14" fontId="7" fillId="31" borderId="26" xfId="0" applyNumberFormat="1" applyFont="1" applyFill="1" applyBorder="1" applyAlignment="1" applyProtection="1">
      <alignment horizontal="right" vertical="center" wrapText="1"/>
    </xf>
    <xf numFmtId="165" fontId="7" fillId="31" borderId="26" xfId="0" applyNumberFormat="1" applyFont="1" applyFill="1" applyBorder="1" applyAlignment="1" applyProtection="1">
      <alignment horizontal="right" vertical="center" wrapText="1"/>
    </xf>
    <xf numFmtId="165" fontId="7" fillId="31" borderId="15" xfId="0" applyNumberFormat="1" applyFont="1" applyFill="1" applyBorder="1" applyAlignment="1" applyProtection="1">
      <alignment horizontal="right" vertical="center" wrapText="1"/>
    </xf>
    <xf numFmtId="3" fontId="7" fillId="0" borderId="13" xfId="0" applyNumberFormat="1" applyFont="1" applyFill="1" applyBorder="1" applyAlignment="1" applyProtection="1">
      <alignment vertical="center"/>
    </xf>
    <xf numFmtId="166" fontId="7" fillId="34" borderId="13" xfId="0" applyNumberFormat="1" applyFont="1" applyFill="1" applyBorder="1" applyAlignment="1" applyProtection="1">
      <alignment vertical="center"/>
    </xf>
    <xf numFmtId="3" fontId="7" fillId="0" borderId="38" xfId="0" applyNumberFormat="1" applyFont="1" applyFill="1" applyBorder="1" applyAlignment="1" applyProtection="1">
      <alignment vertical="center"/>
    </xf>
    <xf numFmtId="0" fontId="7" fillId="32" borderId="35" xfId="0" applyNumberFormat="1" applyFont="1" applyFill="1" applyBorder="1" applyAlignment="1" applyProtection="1">
      <alignment horizontal="left" vertical="center"/>
      <protection locked="0"/>
    </xf>
    <xf numFmtId="0" fontId="7" fillId="32" borderId="13" xfId="0" applyFont="1" applyFill="1" applyBorder="1" applyAlignment="1" applyProtection="1">
      <alignment horizontal="center" vertical="center"/>
      <protection locked="0"/>
    </xf>
    <xf numFmtId="3" fontId="7" fillId="32" borderId="13" xfId="0" applyNumberFormat="1" applyFont="1" applyFill="1" applyBorder="1" applyAlignment="1" applyProtection="1">
      <alignment horizontal="right" vertical="center"/>
      <protection locked="0"/>
    </xf>
    <xf numFmtId="4" fontId="7" fillId="32" borderId="11" xfId="0" applyNumberFormat="1" applyFont="1" applyFill="1" applyBorder="1" applyAlignment="1" applyProtection="1">
      <alignment horizontal="right" vertical="center"/>
      <protection locked="0"/>
    </xf>
    <xf numFmtId="174" fontId="7" fillId="32" borderId="13" xfId="0" applyNumberFormat="1" applyFont="1" applyFill="1" applyBorder="1" applyAlignment="1" applyProtection="1">
      <alignment horizontal="center" vertical="center"/>
      <protection locked="0"/>
    </xf>
    <xf numFmtId="3" fontId="7" fillId="29" borderId="13" xfId="0" applyNumberFormat="1" applyFont="1" applyFill="1" applyBorder="1" applyAlignment="1" applyProtection="1">
      <alignment horizontal="right" vertical="center"/>
      <protection locked="0"/>
    </xf>
    <xf numFmtId="4" fontId="7" fillId="29" borderId="13" xfId="0" applyNumberFormat="1" applyFont="1" applyFill="1" applyBorder="1" applyAlignment="1" applyProtection="1">
      <alignment horizontal="right" vertical="center"/>
      <protection locked="0"/>
    </xf>
    <xf numFmtId="3" fontId="7" fillId="29" borderId="38" xfId="0" applyNumberFormat="1" applyFont="1" applyFill="1" applyBorder="1" applyAlignment="1" applyProtection="1">
      <alignment horizontal="right" vertical="center"/>
      <protection locked="0"/>
    </xf>
    <xf numFmtId="3" fontId="7" fillId="29" borderId="22" xfId="0" applyNumberFormat="1" applyFont="1" applyFill="1" applyBorder="1" applyAlignment="1" applyProtection="1">
      <alignment horizontal="right" vertical="center"/>
      <protection locked="0"/>
    </xf>
    <xf numFmtId="0" fontId="7" fillId="32" borderId="11" xfId="0" applyFont="1" applyFill="1" applyBorder="1" applyAlignment="1" applyProtection="1">
      <alignment horizontal="left" vertical="center"/>
      <protection locked="0"/>
    </xf>
    <xf numFmtId="0" fontId="2" fillId="30" borderId="32" xfId="0" applyFont="1" applyFill="1" applyBorder="1" applyAlignment="1" applyProtection="1">
      <alignment vertical="center" wrapText="1"/>
    </xf>
    <xf numFmtId="0" fontId="2" fillId="30" borderId="33" xfId="0" applyFont="1" applyFill="1" applyBorder="1" applyAlignment="1" applyProtection="1">
      <alignment vertical="center" wrapText="1"/>
    </xf>
    <xf numFmtId="0" fontId="2" fillId="30" borderId="11" xfId="0" applyFont="1" applyFill="1" applyBorder="1" applyAlignment="1" applyProtection="1">
      <alignment vertical="center" wrapText="1"/>
    </xf>
    <xf numFmtId="166" fontId="11" fillId="34" borderId="11" xfId="121" applyNumberFormat="1" applyFont="1" applyFill="1" applyBorder="1" applyProtection="1"/>
    <xf numFmtId="0" fontId="11" fillId="34" borderId="24" xfId="121" applyFont="1" applyFill="1" applyBorder="1" applyAlignment="1" applyProtection="1">
      <alignment horizontal="left" indent="2"/>
    </xf>
    <xf numFmtId="0" fontId="11" fillId="34" borderId="27" xfId="121" applyFont="1" applyFill="1" applyBorder="1" applyAlignment="1" applyProtection="1">
      <alignment horizontal="left" indent="2"/>
    </xf>
    <xf numFmtId="0" fontId="11" fillId="34" borderId="21" xfId="121" applyFont="1" applyFill="1" applyBorder="1" applyAlignment="1" applyProtection="1">
      <alignment horizontal="left" indent="2"/>
    </xf>
    <xf numFmtId="166" fontId="11" fillId="34" borderId="26" xfId="121" applyNumberFormat="1" applyFont="1" applyFill="1" applyBorder="1" applyProtection="1"/>
    <xf numFmtId="166" fontId="11" fillId="34" borderId="15" xfId="121" applyNumberFormat="1" applyFont="1" applyFill="1" applyBorder="1" applyProtection="1"/>
    <xf numFmtId="0" fontId="11" fillId="34" borderId="25" xfId="121" applyFont="1" applyFill="1" applyBorder="1" applyAlignment="1" applyProtection="1">
      <alignment horizontal="left" indent="2"/>
    </xf>
    <xf numFmtId="0" fontId="11" fillId="34" borderId="16" xfId="121" applyFont="1" applyFill="1" applyBorder="1" applyAlignment="1" applyProtection="1">
      <alignment horizontal="left" indent="2"/>
    </xf>
    <xf numFmtId="0" fontId="11" fillId="34" borderId="28" xfId="121" applyFont="1" applyFill="1" applyBorder="1" applyAlignment="1" applyProtection="1">
      <alignment horizontal="left" indent="2"/>
    </xf>
    <xf numFmtId="166" fontId="11" fillId="34" borderId="21" xfId="121" applyNumberFormat="1" applyFont="1" applyFill="1" applyBorder="1" applyProtection="1"/>
    <xf numFmtId="166" fontId="11" fillId="34" borderId="23" xfId="121" applyNumberFormat="1" applyFont="1" applyFill="1" applyBorder="1" applyProtection="1"/>
    <xf numFmtId="166" fontId="11" fillId="34" borderId="28" xfId="121" applyNumberFormat="1" applyFont="1" applyFill="1" applyBorder="1" applyProtection="1"/>
    <xf numFmtId="166" fontId="11" fillId="34" borderId="24" xfId="121" applyNumberFormat="1" applyFont="1" applyFill="1" applyBorder="1" applyProtection="1"/>
    <xf numFmtId="0" fontId="10" fillId="34" borderId="28" xfId="121" applyFont="1" applyFill="1" applyBorder="1" applyAlignment="1" applyProtection="1">
      <alignment horizontal="center" vertical="center" wrapText="1"/>
    </xf>
    <xf numFmtId="0" fontId="10" fillId="34" borderId="20" xfId="121" applyFont="1" applyFill="1" applyBorder="1" applyAlignment="1" applyProtection="1">
      <alignment horizontal="center" vertical="center" wrapText="1"/>
    </xf>
    <xf numFmtId="166" fontId="11" fillId="34" borderId="25" xfId="121" applyNumberFormat="1" applyFont="1" applyFill="1" applyBorder="1" applyProtection="1"/>
    <xf numFmtId="166" fontId="11" fillId="34" borderId="0" xfId="121" applyNumberFormat="1" applyFont="1" applyFill="1" applyBorder="1" applyAlignment="1" applyProtection="1">
      <alignment horizontal="center"/>
    </xf>
    <xf numFmtId="166" fontId="11" fillId="34" borderId="16" xfId="121" applyNumberFormat="1" applyFont="1" applyFill="1" applyBorder="1" applyAlignment="1" applyProtection="1">
      <alignment horizontal="center"/>
    </xf>
    <xf numFmtId="0" fontId="7" fillId="32" borderId="11" xfId="0" applyNumberFormat="1" applyFont="1" applyFill="1" applyBorder="1" applyAlignment="1" applyProtection="1">
      <alignment vertical="center"/>
      <protection locked="0"/>
    </xf>
    <xf numFmtId="166" fontId="11" fillId="0" borderId="13" xfId="121" applyNumberFormat="1" applyFont="1" applyFill="1" applyBorder="1" applyProtection="1">
      <protection locked="0"/>
    </xf>
    <xf numFmtId="0" fontId="2" fillId="30" borderId="11" xfId="0" applyFont="1" applyFill="1" applyBorder="1" applyAlignment="1" applyProtection="1">
      <alignment horizontal="center" vertical="center" wrapText="1"/>
    </xf>
    <xf numFmtId="0" fontId="11" fillId="34" borderId="20" xfId="121" applyFont="1" applyFill="1" applyBorder="1" applyAlignment="1" applyProtection="1">
      <alignment horizontal="left" indent="2"/>
    </xf>
    <xf numFmtId="0" fontId="11" fillId="34" borderId="23" xfId="121" applyFont="1" applyFill="1" applyBorder="1" applyAlignment="1" applyProtection="1">
      <alignment horizontal="left" indent="2"/>
    </xf>
    <xf numFmtId="0" fontId="11" fillId="0" borderId="26" xfId="119" applyFont="1" applyBorder="1" applyAlignment="1" applyProtection="1">
      <alignment horizontal="centerContinuous" vertical="center" wrapText="1"/>
    </xf>
    <xf numFmtId="0" fontId="2" fillId="0" borderId="11" xfId="119" applyFont="1" applyBorder="1" applyAlignment="1" applyProtection="1">
      <alignment vertical="center"/>
    </xf>
    <xf numFmtId="21" fontId="53" fillId="0" borderId="13" xfId="153" applyNumberFormat="1" applyFont="1" applyBorder="1" applyAlignment="1" applyProtection="1">
      <alignment vertical="center" wrapText="1"/>
    </xf>
    <xf numFmtId="21" fontId="53" fillId="0" borderId="13" xfId="153" quotePrefix="1" applyNumberFormat="1" applyFont="1" applyBorder="1" applyAlignment="1" applyProtection="1">
      <alignment vertical="center" wrapText="1"/>
    </xf>
    <xf numFmtId="4" fontId="7" fillId="0" borderId="13" xfId="114" applyNumberFormat="1" applyFont="1" applyFill="1" applyBorder="1" applyAlignment="1" applyProtection="1">
      <alignment horizontal="center" vertical="center"/>
      <protection locked="0"/>
    </xf>
    <xf numFmtId="10" fontId="7" fillId="32" borderId="13" xfId="114" applyNumberFormat="1" applyFont="1" applyFill="1" applyBorder="1" applyAlignment="1" applyProtection="1">
      <alignment horizontal="right" vertical="center"/>
      <protection locked="0"/>
    </xf>
    <xf numFmtId="165" fontId="11" fillId="29" borderId="13" xfId="121" applyNumberFormat="1" applyFont="1" applyFill="1" applyBorder="1" applyAlignment="1" applyProtection="1">
      <alignment vertical="center"/>
      <protection locked="0"/>
    </xf>
    <xf numFmtId="0" fontId="2" fillId="0" borderId="0" xfId="121" applyFont="1" applyBorder="1" applyAlignment="1" applyProtection="1">
      <alignment horizontal="center" vertical="center"/>
    </xf>
    <xf numFmtId="0" fontId="2" fillId="0" borderId="16" xfId="121" applyFont="1" applyBorder="1" applyAlignment="1" applyProtection="1">
      <alignment horizontal="center" vertical="center"/>
    </xf>
    <xf numFmtId="165" fontId="2" fillId="32" borderId="13" xfId="121" applyNumberFormat="1" applyFont="1" applyFill="1" applyBorder="1" applyAlignment="1" applyProtection="1">
      <alignment vertical="center"/>
      <protection locked="0"/>
    </xf>
    <xf numFmtId="0" fontId="10" fillId="0" borderId="13" xfId="119" applyFont="1" applyBorder="1" applyAlignment="1" applyProtection="1">
      <alignment horizontal="center" vertical="center" wrapText="1"/>
    </xf>
    <xf numFmtId="8" fontId="10" fillId="0" borderId="13" xfId="122" applyNumberFormat="1" applyFont="1" applyFill="1" applyBorder="1" applyAlignment="1" applyProtection="1">
      <alignment horizontal="center" vertical="center" wrapText="1"/>
    </xf>
    <xf numFmtId="166" fontId="11" fillId="34" borderId="23" xfId="121" applyNumberFormat="1" applyFont="1" applyFill="1" applyBorder="1" applyProtection="1">
      <protection locked="0"/>
    </xf>
    <xf numFmtId="4" fontId="2" fillId="0" borderId="17" xfId="124" applyNumberFormat="1" applyFont="1" applyFill="1" applyBorder="1" applyAlignment="1" applyProtection="1">
      <alignment vertical="top"/>
    </xf>
    <xf numFmtId="0" fontId="10" fillId="34" borderId="24" xfId="121" applyFont="1" applyFill="1" applyBorder="1" applyAlignment="1" applyProtection="1">
      <alignment horizontal="center" vertical="center" wrapText="1"/>
    </xf>
    <xf numFmtId="0" fontId="10" fillId="34" borderId="16" xfId="121" applyFont="1" applyFill="1" applyBorder="1" applyAlignment="1" applyProtection="1">
      <alignment horizontal="center" vertical="center" wrapText="1"/>
    </xf>
    <xf numFmtId="0" fontId="10" fillId="34" borderId="21" xfId="121" applyFont="1" applyFill="1" applyBorder="1" applyAlignment="1" applyProtection="1">
      <alignment horizontal="center" vertical="center" wrapText="1"/>
    </xf>
    <xf numFmtId="21" fontId="53" fillId="0" borderId="13" xfId="153" quotePrefix="1" applyNumberFormat="1" applyFont="1" applyFill="1" applyBorder="1" applyAlignment="1" applyProtection="1">
      <alignment vertical="center"/>
    </xf>
    <xf numFmtId="4" fontId="7" fillId="31" borderId="0" xfId="0" applyNumberFormat="1" applyFont="1" applyFill="1" applyBorder="1" applyAlignment="1" applyProtection="1">
      <alignment horizontal="left" vertical="center" wrapText="1"/>
    </xf>
    <xf numFmtId="4" fontId="2" fillId="0" borderId="0" xfId="124" applyNumberFormat="1" applyFont="1" applyFill="1" applyProtection="1"/>
    <xf numFmtId="0" fontId="11" fillId="0" borderId="0" xfId="121" applyFont="1" applyFill="1" applyProtection="1"/>
    <xf numFmtId="0" fontId="2" fillId="30" borderId="13" xfId="0" applyFont="1" applyFill="1" applyBorder="1" applyAlignment="1" applyProtection="1">
      <alignment horizontal="centerContinuous" vertical="center"/>
    </xf>
    <xf numFmtId="0" fontId="2" fillId="30" borderId="13" xfId="121" applyFont="1" applyFill="1" applyBorder="1" applyAlignment="1" applyProtection="1">
      <alignment horizontal="center" vertical="center" wrapText="1"/>
    </xf>
    <xf numFmtId="0" fontId="2" fillId="30" borderId="11" xfId="121" applyFont="1" applyFill="1" applyBorder="1" applyAlignment="1" applyProtection="1">
      <alignment horizontal="center" vertical="center" wrapText="1"/>
    </xf>
    <xf numFmtId="3" fontId="7" fillId="26" borderId="13" xfId="154" applyNumberFormat="1" applyFont="1" applyFill="1" applyBorder="1" applyAlignment="1" applyProtection="1">
      <alignment horizontal="right" vertical="center"/>
      <protection locked="0"/>
    </xf>
    <xf numFmtId="166" fontId="10" fillId="0" borderId="13" xfId="121" applyNumberFormat="1" applyFont="1" applyFill="1" applyBorder="1" applyProtection="1">
      <protection locked="0"/>
    </xf>
    <xf numFmtId="3" fontId="7" fillId="35" borderId="22" xfId="155" applyNumberFormat="1" applyFont="1" applyFill="1" applyBorder="1" applyAlignment="1">
      <alignment vertical="center"/>
    </xf>
    <xf numFmtId="3" fontId="7" fillId="35" borderId="30" xfId="155" applyNumberFormat="1" applyFont="1" applyFill="1" applyBorder="1" applyAlignment="1">
      <alignment vertical="center"/>
    </xf>
    <xf numFmtId="3" fontId="7" fillId="35" borderId="14" xfId="155" applyNumberFormat="1" applyFont="1" applyFill="1" applyBorder="1" applyAlignment="1">
      <alignment vertical="center"/>
    </xf>
    <xf numFmtId="14" fontId="5" fillId="0" borderId="13" xfId="0" applyNumberFormat="1" applyFont="1" applyFill="1" applyBorder="1" applyAlignment="1" applyProtection="1">
      <alignment horizontal="left" vertical="center" wrapText="1"/>
    </xf>
    <xf numFmtId="3" fontId="7" fillId="0" borderId="13" xfId="155" applyNumberFormat="1" applyFont="1" applyFill="1" applyBorder="1" applyAlignment="1">
      <alignment vertical="center"/>
    </xf>
    <xf numFmtId="0" fontId="7" fillId="30" borderId="13" xfId="155" applyFont="1" applyFill="1" applyBorder="1" applyAlignment="1">
      <alignment horizontal="center" vertical="center" wrapText="1"/>
    </xf>
    <xf numFmtId="3" fontId="5" fillId="0" borderId="13" xfId="0" applyNumberFormat="1" applyFont="1" applyFill="1" applyBorder="1" applyAlignment="1" applyProtection="1">
      <alignment horizontal="right" vertical="center" wrapText="1"/>
    </xf>
    <xf numFmtId="10" fontId="5" fillId="31" borderId="13" xfId="155" applyNumberFormat="1" applyFont="1" applyFill="1" applyBorder="1" applyAlignment="1">
      <alignment horizontal="center" vertical="center" wrapText="1"/>
    </xf>
    <xf numFmtId="3" fontId="7" fillId="35" borderId="24" xfId="155" applyNumberFormat="1" applyFont="1" applyFill="1" applyBorder="1" applyAlignment="1">
      <alignment horizontal="right" vertical="center" wrapText="1"/>
    </xf>
    <xf numFmtId="10" fontId="7" fillId="35" borderId="25" xfId="155" applyNumberFormat="1" applyFont="1" applyFill="1" applyBorder="1" applyAlignment="1">
      <alignment horizontal="center" vertical="center" wrapText="1"/>
    </xf>
    <xf numFmtId="3" fontId="7" fillId="35" borderId="27" xfId="155" applyNumberFormat="1" applyFont="1" applyFill="1" applyBorder="1" applyAlignment="1">
      <alignment horizontal="right" vertical="center" wrapText="1"/>
    </xf>
    <xf numFmtId="10" fontId="7" fillId="35" borderId="16" xfId="155" applyNumberFormat="1" applyFont="1" applyFill="1" applyBorder="1" applyAlignment="1">
      <alignment horizontal="center" vertical="center" wrapText="1"/>
    </xf>
    <xf numFmtId="3" fontId="7" fillId="35" borderId="21" xfId="155" applyNumberFormat="1" applyFont="1" applyFill="1" applyBorder="1" applyAlignment="1">
      <alignment horizontal="right" vertical="center" wrapText="1"/>
    </xf>
    <xf numFmtId="10" fontId="7" fillId="35" borderId="28" xfId="155" applyNumberFormat="1" applyFont="1" applyFill="1" applyBorder="1" applyAlignment="1">
      <alignment horizontal="center" vertical="center" wrapText="1"/>
    </xf>
    <xf numFmtId="3" fontId="7" fillId="29" borderId="13" xfId="154" applyNumberFormat="1" applyFont="1" applyFill="1" applyBorder="1" applyAlignment="1" applyProtection="1">
      <alignment horizontal="right" vertical="center"/>
      <protection locked="0"/>
    </xf>
    <xf numFmtId="21" fontId="53" fillId="0" borderId="13" xfId="153" applyNumberFormat="1" applyFont="1" applyFill="1" applyBorder="1" applyAlignment="1" applyProtection="1">
      <alignment vertical="center" wrapText="1"/>
    </xf>
    <xf numFmtId="0" fontId="7" fillId="0" borderId="13" xfId="120" quotePrefix="1" applyFont="1" applyFill="1" applyBorder="1" applyAlignment="1" applyProtection="1">
      <alignment horizontal="center" vertical="center"/>
    </xf>
    <xf numFmtId="165" fontId="2" fillId="30" borderId="13" xfId="121" applyNumberFormat="1" applyFont="1" applyFill="1" applyBorder="1" applyAlignment="1" applyProtection="1">
      <alignment vertical="center"/>
      <protection locked="0"/>
    </xf>
    <xf numFmtId="165" fontId="2" fillId="32" borderId="13" xfId="121" applyNumberFormat="1" applyFont="1" applyFill="1" applyBorder="1" applyAlignment="1" applyProtection="1">
      <alignment horizontal="left" vertical="center"/>
      <protection locked="0"/>
    </xf>
    <xf numFmtId="165" fontId="2" fillId="0" borderId="13" xfId="121" applyNumberFormat="1" applyFont="1" applyFill="1" applyBorder="1" applyAlignment="1" applyProtection="1">
      <alignment vertical="center"/>
      <protection locked="0"/>
    </xf>
    <xf numFmtId="0" fontId="2" fillId="0" borderId="11" xfId="119" applyFont="1" applyBorder="1" applyAlignment="1" applyProtection="1">
      <alignment horizontal="left" vertical="center" indent="1"/>
    </xf>
    <xf numFmtId="21" fontId="53" fillId="0" borderId="13" xfId="153" quotePrefix="1" applyNumberFormat="1" applyFont="1" applyFill="1" applyBorder="1" applyAlignment="1" applyProtection="1">
      <alignment vertical="center" wrapText="1"/>
    </xf>
    <xf numFmtId="21" fontId="53" fillId="0" borderId="13" xfId="153" applyNumberFormat="1" applyFont="1" applyFill="1" applyBorder="1" applyAlignment="1" applyProtection="1">
      <alignment vertical="center"/>
    </xf>
    <xf numFmtId="0" fontId="4" fillId="0" borderId="0" xfId="0" applyFont="1" applyFill="1" applyBorder="1" applyProtection="1"/>
    <xf numFmtId="0" fontId="11" fillId="0" borderId="0" xfId="0" applyFont="1" applyFill="1" applyProtection="1"/>
    <xf numFmtId="2" fontId="7" fillId="0" borderId="15" xfId="120" applyNumberFormat="1" applyFont="1" applyFill="1" applyBorder="1" applyAlignment="1" applyProtection="1">
      <alignment horizontal="center" vertical="center"/>
      <protection locked="0"/>
    </xf>
    <xf numFmtId="6" fontId="7" fillId="30" borderId="13" xfId="109" applyNumberFormat="1" applyFont="1" applyFill="1" applyBorder="1" applyAlignment="1" applyProtection="1">
      <alignment horizontal="right" vertical="center"/>
    </xf>
    <xf numFmtId="0" fontId="7" fillId="27" borderId="0" xfId="152" applyFont="1" applyFill="1" applyAlignment="1" applyProtection="1">
      <alignment vertical="center"/>
    </xf>
    <xf numFmtId="4" fontId="7" fillId="31" borderId="0" xfId="0" applyNumberFormat="1" applyFont="1" applyFill="1" applyBorder="1" applyAlignment="1" applyProtection="1">
      <alignment horizontal="left" vertical="center" wrapText="1"/>
    </xf>
    <xf numFmtId="0" fontId="53" fillId="0" borderId="22" xfId="153" applyFont="1" applyFill="1" applyBorder="1" applyAlignment="1" applyProtection="1">
      <alignment horizontal="center" vertical="center"/>
    </xf>
    <xf numFmtId="0" fontId="53" fillId="0" borderId="30" xfId="153" applyFont="1" applyFill="1" applyBorder="1" applyAlignment="1" applyProtection="1">
      <alignment horizontal="center" vertical="center"/>
    </xf>
    <xf numFmtId="0" fontId="53" fillId="0" borderId="14" xfId="153" applyFont="1" applyFill="1" applyBorder="1" applyAlignment="1" applyProtection="1">
      <alignment horizontal="center" vertical="center"/>
    </xf>
    <xf numFmtId="0" fontId="53" fillId="0" borderId="22" xfId="153" applyFont="1" applyBorder="1" applyAlignment="1" applyProtection="1">
      <alignment horizontal="center" vertical="center"/>
    </xf>
    <xf numFmtId="0" fontId="53" fillId="0" borderId="30" xfId="153" applyFont="1" applyBorder="1" applyAlignment="1" applyProtection="1">
      <alignment horizontal="center" vertical="center"/>
    </xf>
    <xf numFmtId="0" fontId="53" fillId="0" borderId="14" xfId="153" applyFont="1" applyBorder="1" applyAlignment="1" applyProtection="1">
      <alignment horizontal="center" vertical="center"/>
    </xf>
    <xf numFmtId="14" fontId="53" fillId="0" borderId="22" xfId="153" applyNumberFormat="1" applyFont="1" applyFill="1" applyBorder="1" applyAlignment="1" applyProtection="1">
      <alignment horizontal="center" vertical="center"/>
    </xf>
    <xf numFmtId="14" fontId="53" fillId="0" borderId="30" xfId="153" applyNumberFormat="1" applyFont="1" applyFill="1" applyBorder="1" applyAlignment="1" applyProtection="1">
      <alignment horizontal="center" vertical="center"/>
    </xf>
    <xf numFmtId="14" fontId="53" fillId="0" borderId="14" xfId="153" applyNumberFormat="1" applyFont="1" applyFill="1" applyBorder="1" applyAlignment="1" applyProtection="1">
      <alignment horizontal="center" vertical="center"/>
    </xf>
    <xf numFmtId="21" fontId="53" fillId="0" borderId="22" xfId="153" applyNumberFormat="1" applyFont="1" applyFill="1" applyBorder="1" applyAlignment="1" applyProtection="1">
      <alignment horizontal="left" vertical="center"/>
    </xf>
    <xf numFmtId="21" fontId="53" fillId="0" borderId="30" xfId="153" applyNumberFormat="1" applyFont="1" applyFill="1" applyBorder="1" applyAlignment="1" applyProtection="1">
      <alignment horizontal="left" vertical="center"/>
    </xf>
    <xf numFmtId="21" fontId="53" fillId="0" borderId="14" xfId="153" applyNumberFormat="1" applyFont="1" applyFill="1" applyBorder="1" applyAlignment="1" applyProtection="1">
      <alignment horizontal="left" vertical="center"/>
    </xf>
    <xf numFmtId="2" fontId="5" fillId="0" borderId="11" xfId="120" applyNumberFormat="1" applyFont="1" applyFill="1" applyBorder="1" applyAlignment="1" applyProtection="1">
      <alignment horizontal="center" vertical="center"/>
    </xf>
    <xf numFmtId="0" fontId="7" fillId="0" borderId="15" xfId="0" applyFont="1" applyFill="1" applyBorder="1" applyAlignment="1">
      <alignment horizontal="center" vertical="center"/>
    </xf>
    <xf numFmtId="8" fontId="10" fillId="31" borderId="11" xfId="122" applyNumberFormat="1" applyFont="1" applyFill="1" applyBorder="1" applyAlignment="1" applyProtection="1">
      <alignment horizontal="center" vertical="center" wrapText="1"/>
    </xf>
    <xf numFmtId="0" fontId="10" fillId="31" borderId="26" xfId="0" applyFont="1" applyFill="1" applyBorder="1" applyAlignment="1">
      <alignment horizontal="center" vertical="center" wrapText="1"/>
    </xf>
    <xf numFmtId="0" fontId="10" fillId="31" borderId="15" xfId="0" applyFont="1" applyFill="1" applyBorder="1" applyAlignment="1">
      <alignment horizontal="center" vertical="center" wrapText="1"/>
    </xf>
    <xf numFmtId="0" fontId="10" fillId="0" borderId="24" xfId="121" applyFont="1" applyFill="1" applyBorder="1" applyAlignment="1" applyProtection="1">
      <alignment horizontal="center" vertical="center"/>
    </xf>
    <xf numFmtId="0" fontId="10" fillId="0" borderId="20" xfId="121" applyFont="1" applyFill="1" applyBorder="1" applyAlignment="1" applyProtection="1">
      <alignment horizontal="center" vertical="center"/>
    </xf>
    <xf numFmtId="0" fontId="10" fillId="0" borderId="0" xfId="121" applyFont="1" applyFill="1" applyBorder="1" applyAlignment="1" applyProtection="1">
      <alignment horizontal="center" vertical="center"/>
    </xf>
    <xf numFmtId="0" fontId="11" fillId="0" borderId="13" xfId="121" applyFont="1" applyFill="1" applyBorder="1" applyAlignment="1" applyProtection="1">
      <alignment horizontal="left" vertical="center" wrapText="1"/>
    </xf>
    <xf numFmtId="0" fontId="10" fillId="0" borderId="11" xfId="121" applyFont="1" applyFill="1" applyBorder="1" applyAlignment="1" applyProtection="1">
      <alignment horizontal="center" vertical="center"/>
    </xf>
    <xf numFmtId="0" fontId="10" fillId="0" borderId="15" xfId="121" applyFont="1" applyFill="1" applyBorder="1" applyAlignment="1" applyProtection="1">
      <alignment horizontal="center" vertical="center"/>
    </xf>
    <xf numFmtId="0" fontId="7" fillId="30" borderId="13" xfId="155" applyFont="1" applyFill="1" applyBorder="1" applyAlignment="1">
      <alignment horizontal="center" vertical="center" wrapText="1"/>
    </xf>
    <xf numFmtId="0" fontId="2" fillId="30" borderId="11" xfId="0" applyFont="1" applyFill="1" applyBorder="1" applyAlignment="1" applyProtection="1">
      <alignment horizontal="center" vertical="center"/>
    </xf>
    <xf numFmtId="0" fontId="2" fillId="30" borderId="26" xfId="0" applyFont="1" applyFill="1" applyBorder="1" applyAlignment="1" applyProtection="1">
      <alignment horizontal="center" vertical="center"/>
    </xf>
    <xf numFmtId="0" fontId="2" fillId="30" borderId="15" xfId="0" applyFont="1" applyFill="1" applyBorder="1" applyAlignment="1" applyProtection="1">
      <alignment horizontal="center" vertical="center"/>
    </xf>
    <xf numFmtId="0" fontId="2" fillId="30" borderId="11" xfId="0" applyFont="1" applyFill="1" applyBorder="1" applyAlignment="1" applyProtection="1">
      <alignment horizontal="center" vertical="center" wrapText="1"/>
    </xf>
    <xf numFmtId="0" fontId="7" fillId="0" borderId="36" xfId="0" applyFont="1" applyBorder="1" applyAlignment="1" applyProtection="1">
      <alignment horizontal="center" vertical="center" wrapText="1"/>
    </xf>
    <xf numFmtId="4" fontId="2" fillId="0" borderId="17" xfId="104" quotePrefix="1" applyNumberFormat="1" applyFont="1" applyFill="1" applyBorder="1" applyAlignment="1" applyProtection="1">
      <alignment vertical="top" wrapText="1"/>
    </xf>
    <xf numFmtId="0" fontId="7" fillId="0" borderId="0" xfId="0" applyFont="1" applyFill="1" applyBorder="1" applyAlignment="1" applyProtection="1">
      <alignment vertical="center"/>
    </xf>
    <xf numFmtId="0" fontId="7" fillId="0" borderId="0" xfId="0" applyFont="1" applyFill="1" applyBorder="1" applyProtection="1"/>
    <xf numFmtId="0" fontId="5" fillId="0" borderId="0" xfId="122" applyFont="1" applyFill="1" applyBorder="1" applyAlignment="1" applyProtection="1">
      <alignment horizontal="left" vertical="center" wrapText="1"/>
      <protection locked="0"/>
    </xf>
  </cellXfs>
  <cellStyles count="156">
    <cellStyle name="_Column1" xfId="1"/>
    <cellStyle name="_Column1_120319_BAB_KoPr2012_KEMA" xfId="2"/>
    <cellStyle name="_Column1_120329_EHB_KoPr_Basisjahr_ENTWURF" xfId="3"/>
    <cellStyle name="_Column1_A. Allgemeine Informationen" xfId="4"/>
    <cellStyle name="_Column1_Ausfüllhilfe" xfId="5"/>
    <cellStyle name="_Column1_kalk. EK-Verzinsung" xfId="6"/>
    <cellStyle name="_Column1_Mehrjahresvergleich" xfId="7"/>
    <cellStyle name="_Column1_SAV-Vergleich" xfId="8"/>
    <cellStyle name="_Column2" xfId="9"/>
    <cellStyle name="_Column3" xfId="10"/>
    <cellStyle name="_Column4" xfId="11"/>
    <cellStyle name="_Column4_120319_BAB_KoPr2012_KEMA" xfId="12"/>
    <cellStyle name="_Column4_120329_EHB_KoPr_Basisjahr_ENTWURF" xfId="13"/>
    <cellStyle name="_Column4_A. Allgemeine Informationen" xfId="14"/>
    <cellStyle name="_Column4_Ausfüllhilfe" xfId="15"/>
    <cellStyle name="_Column4_kalk. EK-Verzinsung" xfId="16"/>
    <cellStyle name="_Column4_Mehrjahresvergleich" xfId="17"/>
    <cellStyle name="_Column4_SAV-Vergleich" xfId="18"/>
    <cellStyle name="_Column5" xfId="19"/>
    <cellStyle name="_Column6" xfId="20"/>
    <cellStyle name="_Column7" xfId="21"/>
    <cellStyle name="_Data" xfId="22"/>
    <cellStyle name="_Data_120319_BAB_KoPr2012_KEMA" xfId="23"/>
    <cellStyle name="_Data_120319_BAB_KoPr2012_KEMA_120616_Prüfwerkzeug_2_EOG" xfId="24"/>
    <cellStyle name="_Data_120319_BAB_KoPr2012_KEMA_130911_Zusatzdaten" xfId="25"/>
    <cellStyle name="_Data_120319_BAB_KoPr2012_KEMA_VNBErhebungsbogenKostenprfg2012_2xls" xfId="26"/>
    <cellStyle name="_Header" xfId="27"/>
    <cellStyle name="_Row1" xfId="28"/>
    <cellStyle name="_Row1_120319_BAB_KoPr2012_KEMA" xfId="29"/>
    <cellStyle name="_Row1_120329_EHB_KoPr_Basisjahr_ENTWURF" xfId="30"/>
    <cellStyle name="_Row1_A. Allgemeine Informationen" xfId="31"/>
    <cellStyle name="_Row1_Ausfüllhilfe" xfId="32"/>
    <cellStyle name="_Row1_kalk. EK-Verzinsung" xfId="33"/>
    <cellStyle name="_Row1_Mehrjahresvergleich" xfId="34"/>
    <cellStyle name="_Row1_SAV-Vergleich" xfId="35"/>
    <cellStyle name="_Row2" xfId="36"/>
    <cellStyle name="_Row3" xfId="37"/>
    <cellStyle name="_Row4" xfId="38"/>
    <cellStyle name="_Row5" xfId="39"/>
    <cellStyle name="_Row6" xfId="40"/>
    <cellStyle name="_Row7" xfId="41"/>
    <cellStyle name="20 % - Akzent1" xfId="42" builtinId="30" customBuiltin="1"/>
    <cellStyle name="20 % - Akzent2" xfId="43" builtinId="34" customBuiltin="1"/>
    <cellStyle name="20 % - Akzent3" xfId="44" builtinId="38" customBuiltin="1"/>
    <cellStyle name="20 % - Akzent4" xfId="45" builtinId="42" customBuiltin="1"/>
    <cellStyle name="20 % - Akzent5" xfId="46" builtinId="46" customBuiltin="1"/>
    <cellStyle name="20 % - Akzent6" xfId="47" builtinId="50" customBuiltin="1"/>
    <cellStyle name="20% - Akzent1" xfId="48"/>
    <cellStyle name="20% - Akzent2" xfId="49"/>
    <cellStyle name="20% - Akzent3" xfId="50"/>
    <cellStyle name="20% - Akzent4" xfId="51"/>
    <cellStyle name="20% - Akzent5" xfId="52"/>
    <cellStyle name="20% - Akzent6" xfId="53"/>
    <cellStyle name="40 % - Akzent1" xfId="54" builtinId="31" customBuiltin="1"/>
    <cellStyle name="40 % - Akzent2" xfId="55" builtinId="35" customBuiltin="1"/>
    <cellStyle name="40 % - Akzent3" xfId="56" builtinId="39" customBuiltin="1"/>
    <cellStyle name="40 % - Akzent4" xfId="57" builtinId="43" customBuiltin="1"/>
    <cellStyle name="40 % - Akzent5" xfId="58" builtinId="47" customBuiltin="1"/>
    <cellStyle name="40 % - Akzent6" xfId="59" builtinId="51" customBuiltin="1"/>
    <cellStyle name="40% - Akzent1" xfId="60"/>
    <cellStyle name="40% - Akzent2" xfId="61"/>
    <cellStyle name="40% - Akzent3" xfId="62"/>
    <cellStyle name="40% - Akzent4" xfId="63"/>
    <cellStyle name="40% - Akzent5" xfId="64"/>
    <cellStyle name="40% - Akzent6" xfId="65"/>
    <cellStyle name="60 % - Akzent1" xfId="66" builtinId="32" customBuiltin="1"/>
    <cellStyle name="60 % - Akzent2" xfId="67" builtinId="36" customBuiltin="1"/>
    <cellStyle name="60 % - Akzent3" xfId="68" builtinId="40" customBuiltin="1"/>
    <cellStyle name="60 % - Akzent4" xfId="69" builtinId="44" customBuiltin="1"/>
    <cellStyle name="60 % - Akzent5" xfId="70" builtinId="48" customBuiltin="1"/>
    <cellStyle name="60 % - Akzent6" xfId="71" builtinId="52" customBuiltin="1"/>
    <cellStyle name="60% - Akzent1" xfId="72"/>
    <cellStyle name="60% - Akzent2" xfId="73"/>
    <cellStyle name="60% - Akzent3" xfId="74"/>
    <cellStyle name="60% - Akzent4" xfId="75"/>
    <cellStyle name="60% - Akzent5" xfId="76"/>
    <cellStyle name="60% - Akzent6" xfId="77"/>
    <cellStyle name="Akzent1" xfId="78" builtinId="29" customBuiltin="1"/>
    <cellStyle name="Akzent1 2" xfId="79"/>
    <cellStyle name="Akzent2" xfId="80" builtinId="33" customBuiltin="1"/>
    <cellStyle name="Akzent2 2" xfId="81"/>
    <cellStyle name="Akzent3" xfId="82" builtinId="37" customBuiltin="1"/>
    <cellStyle name="Akzent3 2" xfId="83"/>
    <cellStyle name="Akzent4" xfId="84" builtinId="41" customBuiltin="1"/>
    <cellStyle name="Akzent4 2" xfId="85"/>
    <cellStyle name="Akzent5" xfId="86" builtinId="45" customBuiltin="1"/>
    <cellStyle name="Akzent5 2" xfId="87"/>
    <cellStyle name="Akzent6" xfId="88" builtinId="49" customBuiltin="1"/>
    <cellStyle name="Akzent6 2" xfId="89"/>
    <cellStyle name="Ausgabe" xfId="90" builtinId="21" customBuiltin="1"/>
    <cellStyle name="Ausgabe 2" xfId="91"/>
    <cellStyle name="Berechnung" xfId="92" builtinId="22" customBuiltin="1"/>
    <cellStyle name="Berechnung 2" xfId="93"/>
    <cellStyle name="Dezimal_090930_EOt_NB-Tool" xfId="94"/>
    <cellStyle name="Eingabe" xfId="95" builtinId="20" customBuiltin="1"/>
    <cellStyle name="Eingabe 2" xfId="96"/>
    <cellStyle name="Ergebnis" xfId="97" builtinId="25" customBuiltin="1"/>
    <cellStyle name="Ergebnis 2" xfId="98"/>
    <cellStyle name="Erklärender Text" xfId="99" builtinId="53" customBuiltin="1"/>
    <cellStyle name="Erklärender Text 2" xfId="100"/>
    <cellStyle name="Euro" xfId="101"/>
    <cellStyle name="Euro 2" xfId="147"/>
    <cellStyle name="Gut" xfId="102" builtinId="26" customBuiltin="1"/>
    <cellStyle name="Gut 2" xfId="103"/>
    <cellStyle name="Komma 2" xfId="146"/>
    <cellStyle name="Komma 3" xfId="150"/>
    <cellStyle name="Link" xfId="104" builtinId="8"/>
    <cellStyle name="Neutral" xfId="105" builtinId="28" customBuiltin="1"/>
    <cellStyle name="Neutral 2" xfId="106"/>
    <cellStyle name="Normal" xfId="151"/>
    <cellStyle name="Notiz" xfId="107" builtinId="10" customBuiltin="1"/>
    <cellStyle name="Notiz 2" xfId="108"/>
    <cellStyle name="Prozent" xfId="109" builtinId="5"/>
    <cellStyle name="Prozent 2" xfId="110"/>
    <cellStyle name="Prozent 3" xfId="111"/>
    <cellStyle name="Schlecht" xfId="112" builtinId="27" customBuiltin="1"/>
    <cellStyle name="Schlecht 2" xfId="113"/>
    <cellStyle name="Standard" xfId="0" builtinId="0"/>
    <cellStyle name="Standard 11" xfId="155"/>
    <cellStyle name="Standard 16 7" xfId="153"/>
    <cellStyle name="Standard 2" xfId="114"/>
    <cellStyle name="Standard 2 2" xfId="115"/>
    <cellStyle name="Standard 2_EHB_KoPr_I" xfId="116"/>
    <cellStyle name="Standard 3" xfId="117"/>
    <cellStyle name="Standard 4" xfId="118"/>
    <cellStyle name="Standard 49" xfId="152"/>
    <cellStyle name="Standard 5" xfId="145"/>
    <cellStyle name="Standard_081022_Meldungen_§_28_ARegV" xfId="119"/>
    <cellStyle name="Standard_090930_EOt_NB-Tool" xfId="120"/>
    <cellStyle name="Standard_14572" xfId="121"/>
    <cellStyle name="Standard_EHBAbgebenderNBStrom_xls" xfId="122"/>
    <cellStyle name="Standard_Kopie von Blanko_Verprobung_II_Runde Preisblatt MPr" xfId="123"/>
    <cellStyle name="Standard_Manipulationspruefung_EHB_I" xfId="149"/>
    <cellStyle name="Standard_PÜS_2008" xfId="124"/>
    <cellStyle name="Standard_Vattenfall_Europe_Hamburg_10001835_1_20070629_EHB" xfId="154"/>
    <cellStyle name="Überschrift" xfId="125" builtinId="15" customBuiltin="1"/>
    <cellStyle name="Überschrift 1" xfId="126" builtinId="16" customBuiltin="1"/>
    <cellStyle name="Überschrift 1 2" xfId="127"/>
    <cellStyle name="Überschrift 2" xfId="128" builtinId="17" customBuiltin="1"/>
    <cellStyle name="Überschrift 2 2" xfId="129"/>
    <cellStyle name="Überschrift 3" xfId="130" builtinId="18" customBuiltin="1"/>
    <cellStyle name="Überschrift 3 2" xfId="131"/>
    <cellStyle name="Überschrift 4" xfId="132" builtinId="19" customBuiltin="1"/>
    <cellStyle name="Überschrift 4 2" xfId="133"/>
    <cellStyle name="Überschrift 5" xfId="134"/>
    <cellStyle name="Undefiniert" xfId="135"/>
    <cellStyle name="Verknüpfte Zelle" xfId="136" builtinId="24" customBuiltin="1"/>
    <cellStyle name="Verknüpfte Zelle 2" xfId="137"/>
    <cellStyle name="Währung 2" xfId="138"/>
    <cellStyle name="Währung 3" xfId="139"/>
    <cellStyle name="Währung 4" xfId="140"/>
    <cellStyle name="Währung 5" xfId="148"/>
    <cellStyle name="Warnender Text" xfId="141" builtinId="11" customBuiltin="1"/>
    <cellStyle name="Warnender Text 2" xfId="142"/>
    <cellStyle name="Zelle überprüfen" xfId="143" builtinId="23" customBuiltin="1"/>
    <cellStyle name="Zelle überprüfen 2" xfId="144"/>
  </cellStyles>
  <dxfs count="30">
    <dxf>
      <fill>
        <patternFill>
          <bgColor theme="0" tint="-0.24994659260841701"/>
        </patternFill>
      </fill>
    </dxf>
    <dxf>
      <fill>
        <patternFill>
          <bgColor theme="0" tint="-0.24994659260841701"/>
        </patternFill>
      </fill>
    </dxf>
    <dxf>
      <fill>
        <patternFill>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22"/>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Hilfe"/>
  <dimension ref="A1:J88"/>
  <sheetViews>
    <sheetView showGridLines="0" zoomScale="85" zoomScaleNormal="85" workbookViewId="0"/>
  </sheetViews>
  <sheetFormatPr baseColWidth="10" defaultColWidth="10" defaultRowHeight="14.25" x14ac:dyDescent="0.2"/>
  <cols>
    <col min="1" max="1" width="3.25" style="431" customWidth="1"/>
    <col min="2" max="2" width="149.375" style="432" customWidth="1"/>
    <col min="3" max="3" width="2.75" style="431" customWidth="1"/>
    <col min="4" max="16384" width="10" style="431"/>
  </cols>
  <sheetData>
    <row r="1" spans="1:3" ht="9" customHeight="1" x14ac:dyDescent="0.2"/>
    <row r="2" spans="1:3" ht="15" thickBot="1" x14ac:dyDescent="0.25">
      <c r="A2" s="433"/>
      <c r="B2" s="434"/>
      <c r="C2" s="433"/>
    </row>
    <row r="3" spans="1:3" s="19" customFormat="1" ht="20.100000000000001" customHeight="1" x14ac:dyDescent="0.2">
      <c r="B3" s="343" t="s">
        <v>23</v>
      </c>
      <c r="C3" s="20"/>
    </row>
    <row r="4" spans="1:3" s="19" customFormat="1" ht="15" customHeight="1" x14ac:dyDescent="0.2">
      <c r="B4" s="234" t="s">
        <v>61</v>
      </c>
      <c r="C4" s="20"/>
    </row>
    <row r="5" spans="1:3" s="19" customFormat="1" ht="15" customHeight="1" x14ac:dyDescent="0.2">
      <c r="B5" s="234" t="s">
        <v>18</v>
      </c>
      <c r="C5" s="20"/>
    </row>
    <row r="6" spans="1:3" s="19" customFormat="1" ht="15" customHeight="1" x14ac:dyDescent="0.2">
      <c r="B6" s="234"/>
      <c r="C6" s="20"/>
    </row>
    <row r="7" spans="1:3" s="19" customFormat="1" ht="15" customHeight="1" x14ac:dyDescent="0.2">
      <c r="B7" s="236" t="s">
        <v>107</v>
      </c>
      <c r="C7" s="20"/>
    </row>
    <row r="8" spans="1:3" s="19" customFormat="1" ht="15" customHeight="1" x14ac:dyDescent="0.2">
      <c r="B8" s="435" t="s">
        <v>305</v>
      </c>
      <c r="C8" s="20"/>
    </row>
    <row r="9" spans="1:3" s="19" customFormat="1" ht="15" customHeight="1" x14ac:dyDescent="0.2">
      <c r="B9" s="436" t="s">
        <v>19</v>
      </c>
      <c r="C9" s="20"/>
    </row>
    <row r="10" spans="1:3" s="19" customFormat="1" ht="15" customHeight="1" x14ac:dyDescent="0.2">
      <c r="B10" s="234"/>
      <c r="C10" s="20"/>
    </row>
    <row r="11" spans="1:3" s="19" customFormat="1" ht="20.100000000000001" customHeight="1" x14ac:dyDescent="0.2">
      <c r="B11" s="235" t="s">
        <v>22</v>
      </c>
      <c r="C11" s="20"/>
    </row>
    <row r="12" spans="1:3" s="20" customFormat="1" ht="35.1" customHeight="1" x14ac:dyDescent="0.2">
      <c r="B12" s="22" t="s">
        <v>1</v>
      </c>
    </row>
    <row r="13" spans="1:3" s="20" customFormat="1" ht="35.1" customHeight="1" x14ac:dyDescent="0.2">
      <c r="B13" s="22" t="s">
        <v>2</v>
      </c>
    </row>
    <row r="14" spans="1:3" s="20" customFormat="1" ht="35.1" customHeight="1" x14ac:dyDescent="0.2">
      <c r="B14" s="22" t="s">
        <v>3</v>
      </c>
    </row>
    <row r="15" spans="1:3" s="20" customFormat="1" ht="35.1" customHeight="1" x14ac:dyDescent="0.2">
      <c r="B15" s="22" t="s">
        <v>10</v>
      </c>
    </row>
    <row r="16" spans="1:3" s="20" customFormat="1" ht="35.1" customHeight="1" x14ac:dyDescent="0.2">
      <c r="B16" s="23" t="s">
        <v>114</v>
      </c>
    </row>
    <row r="17" spans="1:3" s="20" customFormat="1" ht="35.1" customHeight="1" x14ac:dyDescent="0.2">
      <c r="B17" s="23" t="s">
        <v>4</v>
      </c>
    </row>
    <row r="18" spans="1:3" s="20" customFormat="1" ht="35.1" customHeight="1" x14ac:dyDescent="0.2">
      <c r="B18" s="237" t="s">
        <v>38</v>
      </c>
    </row>
    <row r="19" spans="1:3" s="20" customFormat="1" ht="35.1" customHeight="1" x14ac:dyDescent="0.2">
      <c r="B19" s="237" t="s">
        <v>62</v>
      </c>
    </row>
    <row r="20" spans="1:3" s="20" customFormat="1" ht="15" customHeight="1" x14ac:dyDescent="0.2">
      <c r="B20" s="234"/>
    </row>
    <row r="21" spans="1:3" ht="20.100000000000001" customHeight="1" x14ac:dyDescent="0.2">
      <c r="A21" s="433"/>
      <c r="B21" s="235" t="s">
        <v>280</v>
      </c>
      <c r="C21" s="20"/>
    </row>
    <row r="22" spans="1:3" ht="20.100000000000001" customHeight="1" x14ac:dyDescent="0.2">
      <c r="A22" s="433"/>
      <c r="B22" s="233" t="s">
        <v>328</v>
      </c>
      <c r="C22" s="20"/>
    </row>
    <row r="23" spans="1:3" ht="15" customHeight="1" x14ac:dyDescent="0.2">
      <c r="A23" s="433"/>
      <c r="B23" s="234"/>
      <c r="C23" s="20"/>
    </row>
    <row r="24" spans="1:3" s="432" customFormat="1" ht="45" customHeight="1" x14ac:dyDescent="0.2">
      <c r="A24" s="434"/>
      <c r="B24" s="66" t="s">
        <v>5</v>
      </c>
      <c r="C24" s="371"/>
    </row>
    <row r="25" spans="1:3" s="432" customFormat="1" ht="42" customHeight="1" x14ac:dyDescent="0.2">
      <c r="A25" s="434"/>
      <c r="B25" s="66" t="s">
        <v>382</v>
      </c>
      <c r="C25" s="371"/>
    </row>
    <row r="26" spans="1:3" s="438" customFormat="1" ht="15" customHeight="1" x14ac:dyDescent="0.2">
      <c r="A26" s="437"/>
      <c r="B26" s="66"/>
      <c r="C26" s="19"/>
    </row>
    <row r="27" spans="1:3" s="21" customFormat="1" ht="20.100000000000001" customHeight="1" x14ac:dyDescent="0.2">
      <c r="A27" s="19"/>
      <c r="B27" s="235" t="s">
        <v>32</v>
      </c>
      <c r="C27" s="19"/>
    </row>
    <row r="28" spans="1:3" s="21" customFormat="1" ht="50.1" customHeight="1" x14ac:dyDescent="0.2">
      <c r="A28" s="19"/>
      <c r="B28" s="233" t="s">
        <v>329</v>
      </c>
      <c r="C28" s="19"/>
    </row>
    <row r="29" spans="1:3" s="21" customFormat="1" ht="24.95" customHeight="1" x14ac:dyDescent="0.2">
      <c r="A29" s="19"/>
      <c r="B29" s="233" t="s">
        <v>389</v>
      </c>
      <c r="C29" s="19"/>
    </row>
    <row r="30" spans="1:3" s="438" customFormat="1" ht="15" customHeight="1" x14ac:dyDescent="0.2">
      <c r="A30" s="437"/>
      <c r="B30" s="66"/>
      <c r="C30" s="19"/>
    </row>
    <row r="31" spans="1:3" s="21" customFormat="1" ht="20.100000000000001" customHeight="1" x14ac:dyDescent="0.2">
      <c r="A31" s="19"/>
      <c r="B31" s="235" t="s">
        <v>135</v>
      </c>
      <c r="C31" s="19"/>
    </row>
    <row r="32" spans="1:3" s="21" customFormat="1" ht="245.1" customHeight="1" x14ac:dyDescent="0.2">
      <c r="A32" s="19"/>
      <c r="B32" s="597" t="s">
        <v>480</v>
      </c>
      <c r="C32" s="19"/>
    </row>
    <row r="33" spans="1:3" s="21" customFormat="1" ht="51" customHeight="1" x14ac:dyDescent="0.2">
      <c r="A33" s="19"/>
      <c r="B33" s="131" t="s">
        <v>136</v>
      </c>
      <c r="C33" s="19"/>
    </row>
    <row r="34" spans="1:3" s="438" customFormat="1" ht="15" customHeight="1" x14ac:dyDescent="0.2">
      <c r="A34" s="437"/>
      <c r="B34" s="66"/>
      <c r="C34" s="19"/>
    </row>
    <row r="35" spans="1:3" s="18" customFormat="1" ht="20.100000000000001" customHeight="1" x14ac:dyDescent="0.2">
      <c r="A35" s="20"/>
      <c r="B35" s="235" t="s">
        <v>326</v>
      </c>
      <c r="C35" s="20"/>
    </row>
    <row r="36" spans="1:3" s="18" customFormat="1" ht="15" customHeight="1" x14ac:dyDescent="0.2">
      <c r="A36" s="20"/>
      <c r="B36" s="232" t="s">
        <v>96</v>
      </c>
      <c r="C36" s="20"/>
    </row>
    <row r="37" spans="1:3" s="18" customFormat="1" ht="15" customHeight="1" x14ac:dyDescent="0.2">
      <c r="A37" s="20"/>
      <c r="B37" s="234"/>
      <c r="C37" s="20"/>
    </row>
    <row r="38" spans="1:3" ht="20.100000000000001" customHeight="1" x14ac:dyDescent="0.2">
      <c r="A38" s="433"/>
      <c r="B38" s="235" t="s">
        <v>112</v>
      </c>
      <c r="C38" s="20"/>
    </row>
    <row r="39" spans="1:3" s="440" customFormat="1" ht="50.1" customHeight="1" x14ac:dyDescent="0.2">
      <c r="A39" s="439"/>
      <c r="B39" s="66" t="s">
        <v>392</v>
      </c>
      <c r="C39" s="139"/>
    </row>
    <row r="40" spans="1:3" s="440" customFormat="1" ht="39.950000000000003" customHeight="1" x14ac:dyDescent="0.2">
      <c r="A40" s="439"/>
      <c r="B40" s="66" t="s">
        <v>383</v>
      </c>
      <c r="C40" s="139"/>
    </row>
    <row r="41" spans="1:3" s="440" customFormat="1" ht="15" customHeight="1" x14ac:dyDescent="0.2">
      <c r="A41" s="439"/>
      <c r="B41" s="66"/>
      <c r="C41" s="139"/>
    </row>
    <row r="42" spans="1:3" ht="20.100000000000001" customHeight="1" x14ac:dyDescent="0.2">
      <c r="A42" s="433"/>
      <c r="B42" s="235" t="s">
        <v>99</v>
      </c>
      <c r="C42" s="20"/>
    </row>
    <row r="43" spans="1:3" ht="15" customHeight="1" x14ac:dyDescent="0.2">
      <c r="A43" s="433"/>
      <c r="B43" s="232" t="s">
        <v>109</v>
      </c>
      <c r="C43" s="20"/>
    </row>
    <row r="44" spans="1:3" ht="15" customHeight="1" x14ac:dyDescent="0.2">
      <c r="A44" s="433"/>
      <c r="B44" s="232"/>
      <c r="C44" s="20"/>
    </row>
    <row r="45" spans="1:3" ht="54.95" customHeight="1" x14ac:dyDescent="0.2">
      <c r="A45" s="433"/>
      <c r="B45" s="66" t="s">
        <v>95</v>
      </c>
      <c r="C45" s="20"/>
    </row>
    <row r="46" spans="1:3" ht="35.1" customHeight="1" x14ac:dyDescent="0.2">
      <c r="A46" s="433"/>
      <c r="B46" s="66" t="s">
        <v>58</v>
      </c>
      <c r="C46" s="20"/>
    </row>
    <row r="47" spans="1:3" ht="35.1" customHeight="1" x14ac:dyDescent="0.2">
      <c r="A47" s="433"/>
      <c r="B47" s="66" t="s">
        <v>59</v>
      </c>
      <c r="C47" s="20"/>
    </row>
    <row r="48" spans="1:3" s="440" customFormat="1" ht="15" customHeight="1" x14ac:dyDescent="0.2">
      <c r="A48" s="439"/>
      <c r="B48" s="66"/>
      <c r="C48" s="139"/>
    </row>
    <row r="49" spans="1:10" s="18" customFormat="1" ht="20.100000000000001" customHeight="1" x14ac:dyDescent="0.2">
      <c r="A49" s="20"/>
      <c r="B49" s="235" t="s">
        <v>97</v>
      </c>
      <c r="C49" s="20"/>
    </row>
    <row r="50" spans="1:10" s="21" customFormat="1" ht="15" customHeight="1" x14ac:dyDescent="0.2">
      <c r="A50" s="19"/>
      <c r="B50" s="526" t="s">
        <v>390</v>
      </c>
      <c r="C50" s="19"/>
    </row>
    <row r="51" spans="1:10" s="21" customFormat="1" ht="15" customHeight="1" x14ac:dyDescent="0.2">
      <c r="A51" s="19"/>
      <c r="B51" s="238"/>
      <c r="C51" s="19"/>
    </row>
    <row r="52" spans="1:10" s="21" customFormat="1" ht="35.1" customHeight="1" x14ac:dyDescent="0.2">
      <c r="A52" s="19"/>
      <c r="B52" s="66" t="s">
        <v>60</v>
      </c>
      <c r="C52" s="19"/>
    </row>
    <row r="53" spans="1:10" s="21" customFormat="1" ht="35.1" customHeight="1" x14ac:dyDescent="0.2">
      <c r="A53" s="19"/>
      <c r="B53" s="66" t="s">
        <v>391</v>
      </c>
      <c r="C53" s="19"/>
    </row>
    <row r="54" spans="1:10" s="21" customFormat="1" ht="35.1" customHeight="1" x14ac:dyDescent="0.2">
      <c r="A54" s="19"/>
      <c r="B54" s="66" t="s">
        <v>157</v>
      </c>
      <c r="C54" s="19"/>
    </row>
    <row r="55" spans="1:10" s="21" customFormat="1" ht="15" customHeight="1" x14ac:dyDescent="0.2">
      <c r="A55" s="19"/>
      <c r="B55" s="238"/>
      <c r="C55" s="19"/>
    </row>
    <row r="56" spans="1:10" s="21" customFormat="1" ht="20.100000000000001" customHeight="1" x14ac:dyDescent="0.2">
      <c r="A56" s="19"/>
      <c r="B56" s="235" t="s">
        <v>100</v>
      </c>
      <c r="C56" s="19"/>
    </row>
    <row r="57" spans="1:10" s="21" customFormat="1" ht="77.45" customHeight="1" x14ac:dyDescent="0.2">
      <c r="A57" s="19"/>
      <c r="B57" s="233" t="s">
        <v>481</v>
      </c>
      <c r="C57" s="19"/>
      <c r="I57" s="567"/>
      <c r="J57" s="567"/>
    </row>
    <row r="58" spans="1:10" s="21" customFormat="1" ht="210" customHeight="1" x14ac:dyDescent="0.2">
      <c r="A58" s="19"/>
      <c r="B58" s="233" t="s">
        <v>393</v>
      </c>
      <c r="C58" s="19"/>
      <c r="D58" s="532" t="s">
        <v>50</v>
      </c>
      <c r="I58" s="531"/>
      <c r="J58" s="531"/>
    </row>
    <row r="59" spans="1:10" s="21" customFormat="1" ht="15" customHeight="1" x14ac:dyDescent="0.2">
      <c r="A59" s="19"/>
      <c r="B59" s="232"/>
      <c r="C59" s="19"/>
      <c r="I59" s="567"/>
      <c r="J59" s="567"/>
    </row>
    <row r="60" spans="1:10" s="21" customFormat="1" ht="57.75" customHeight="1" x14ac:dyDescent="0.2">
      <c r="A60" s="19"/>
      <c r="B60" s="66" t="s">
        <v>241</v>
      </c>
      <c r="C60" s="19"/>
      <c r="I60" s="567"/>
      <c r="J60" s="567"/>
    </row>
    <row r="61" spans="1:10" s="21" customFormat="1" ht="67.5" customHeight="1" x14ac:dyDescent="0.2">
      <c r="A61" s="19"/>
      <c r="B61" s="66" t="s">
        <v>240</v>
      </c>
      <c r="C61" s="19"/>
    </row>
    <row r="62" spans="1:10" s="21" customFormat="1" ht="35.1" customHeight="1" x14ac:dyDescent="0.2">
      <c r="A62" s="19"/>
      <c r="B62" s="66" t="s">
        <v>26</v>
      </c>
      <c r="C62" s="19"/>
    </row>
    <row r="63" spans="1:10" s="21" customFormat="1" ht="35.1" customHeight="1" x14ac:dyDescent="0.2">
      <c r="A63" s="19"/>
      <c r="B63" s="66" t="s">
        <v>27</v>
      </c>
      <c r="C63" s="19"/>
    </row>
    <row r="64" spans="1:10" s="21" customFormat="1" ht="35.1" customHeight="1" x14ac:dyDescent="0.2">
      <c r="A64" s="19"/>
      <c r="B64" s="66" t="s">
        <v>28</v>
      </c>
      <c r="C64" s="19"/>
    </row>
    <row r="65" spans="1:3" s="21" customFormat="1" ht="15" customHeight="1" x14ac:dyDescent="0.2">
      <c r="A65" s="19"/>
      <c r="B65" s="232"/>
      <c r="C65" s="19"/>
    </row>
    <row r="66" spans="1:3" s="21" customFormat="1" ht="20.100000000000001" customHeight="1" x14ac:dyDescent="0.2">
      <c r="A66" s="19"/>
      <c r="B66" s="235" t="s">
        <v>196</v>
      </c>
      <c r="C66" s="19"/>
    </row>
    <row r="67" spans="1:3" s="21" customFormat="1" ht="33.75" customHeight="1" x14ac:dyDescent="0.25">
      <c r="A67" s="19"/>
      <c r="B67" s="66" t="s">
        <v>225</v>
      </c>
      <c r="C67" s="140"/>
    </row>
    <row r="68" spans="1:3" s="21" customFormat="1" ht="40.5" customHeight="1" x14ac:dyDescent="0.25">
      <c r="A68" s="19"/>
      <c r="B68" s="66" t="s">
        <v>229</v>
      </c>
      <c r="C68" s="140"/>
    </row>
    <row r="69" spans="1:3" s="21" customFormat="1" ht="15" x14ac:dyDescent="0.25">
      <c r="A69" s="19"/>
      <c r="B69" s="66"/>
      <c r="C69" s="140"/>
    </row>
    <row r="70" spans="1:3" s="21" customFormat="1" ht="20.100000000000001" customHeight="1" x14ac:dyDescent="0.2">
      <c r="A70" s="19"/>
      <c r="B70" s="235" t="s">
        <v>98</v>
      </c>
      <c r="C70" s="19"/>
    </row>
    <row r="71" spans="1:3" s="21" customFormat="1" ht="15" customHeight="1" x14ac:dyDescent="0.2">
      <c r="A71" s="19"/>
      <c r="B71" s="232" t="s">
        <v>108</v>
      </c>
      <c r="C71" s="19"/>
    </row>
    <row r="72" spans="1:3" s="21" customFormat="1" ht="15" customHeight="1" x14ac:dyDescent="0.2">
      <c r="A72" s="19"/>
      <c r="B72" s="232"/>
      <c r="C72" s="19"/>
    </row>
    <row r="73" spans="1:3" s="21" customFormat="1" ht="35.1" customHeight="1" x14ac:dyDescent="0.2">
      <c r="A73" s="19"/>
      <c r="B73" s="66" t="s">
        <v>29</v>
      </c>
      <c r="C73" s="19"/>
    </row>
    <row r="74" spans="1:3" s="21" customFormat="1" ht="35.1" customHeight="1" x14ac:dyDescent="0.2">
      <c r="A74" s="19"/>
      <c r="B74" s="66" t="s">
        <v>30</v>
      </c>
      <c r="C74" s="19"/>
    </row>
    <row r="75" spans="1:3" s="21" customFormat="1" ht="35.1" customHeight="1" x14ac:dyDescent="0.2">
      <c r="A75" s="19"/>
      <c r="B75" s="66" t="s">
        <v>31</v>
      </c>
      <c r="C75" s="19"/>
    </row>
    <row r="76" spans="1:3" s="21" customFormat="1" ht="35.1" customHeight="1" x14ac:dyDescent="0.2">
      <c r="A76" s="19"/>
      <c r="B76" s="66" t="s">
        <v>24</v>
      </c>
      <c r="C76" s="19"/>
    </row>
    <row r="77" spans="1:3" s="21" customFormat="1" ht="15" customHeight="1" x14ac:dyDescent="0.2">
      <c r="A77" s="19"/>
      <c r="B77" s="238"/>
      <c r="C77" s="19"/>
    </row>
    <row r="78" spans="1:3" s="21" customFormat="1" ht="20.100000000000001" customHeight="1" x14ac:dyDescent="0.2">
      <c r="A78" s="19"/>
      <c r="B78" s="235" t="s">
        <v>448</v>
      </c>
      <c r="C78" s="19"/>
    </row>
    <row r="79" spans="1:3" s="21" customFormat="1" ht="30" customHeight="1" x14ac:dyDescent="0.2">
      <c r="A79" s="19"/>
      <c r="B79" s="233" t="s">
        <v>455</v>
      </c>
      <c r="C79" s="19"/>
    </row>
    <row r="80" spans="1:3" s="21" customFormat="1" ht="35.1" customHeight="1" x14ac:dyDescent="0.2">
      <c r="A80" s="19"/>
      <c r="B80" s="66" t="s">
        <v>482</v>
      </c>
      <c r="C80" s="19"/>
    </row>
    <row r="81" spans="1:3" s="21" customFormat="1" ht="50.1" customHeight="1" x14ac:dyDescent="0.2">
      <c r="A81" s="19"/>
      <c r="B81" s="66" t="s">
        <v>483</v>
      </c>
      <c r="C81" s="19"/>
    </row>
    <row r="82" spans="1:3" s="21" customFormat="1" ht="35.1" customHeight="1" x14ac:dyDescent="0.2">
      <c r="A82" s="19"/>
      <c r="B82" s="66" t="s">
        <v>484</v>
      </c>
      <c r="C82" s="19"/>
    </row>
    <row r="83" spans="1:3" s="21" customFormat="1" ht="15" customHeight="1" x14ac:dyDescent="0.2">
      <c r="A83" s="19"/>
      <c r="B83" s="238"/>
      <c r="C83" s="19"/>
    </row>
    <row r="84" spans="1:3" s="21" customFormat="1" ht="20.100000000000001" customHeight="1" x14ac:dyDescent="0.2">
      <c r="A84" s="19"/>
      <c r="B84" s="235" t="s">
        <v>40</v>
      </c>
      <c r="C84" s="19"/>
    </row>
    <row r="85" spans="1:3" s="21" customFormat="1" ht="35.1" customHeight="1" x14ac:dyDescent="0.2">
      <c r="A85" s="19"/>
      <c r="B85" s="66" t="s">
        <v>184</v>
      </c>
      <c r="C85" s="19"/>
    </row>
    <row r="86" spans="1:3" s="21" customFormat="1" ht="54.95" customHeight="1" x14ac:dyDescent="0.2">
      <c r="A86" s="19"/>
      <c r="B86" s="66" t="s">
        <v>327</v>
      </c>
      <c r="C86" s="19"/>
    </row>
    <row r="87" spans="1:3" s="21" customFormat="1" ht="35.1" customHeight="1" x14ac:dyDescent="0.2">
      <c r="A87" s="19"/>
      <c r="B87" s="66" t="s">
        <v>185</v>
      </c>
      <c r="C87" s="19"/>
    </row>
    <row r="88" spans="1:3" s="21" customFormat="1" ht="15" customHeight="1" thickBot="1" x14ac:dyDescent="0.25">
      <c r="A88" s="19"/>
      <c r="B88" s="344"/>
      <c r="C88" s="19"/>
    </row>
  </sheetData>
  <mergeCells count="3">
    <mergeCell ref="I57:J57"/>
    <mergeCell ref="I59:J59"/>
    <mergeCell ref="I60:J60"/>
  </mergeCells>
  <phoneticPr fontId="8" type="noConversion"/>
  <pageMargins left="0.78740157499999996" right="0.78740157499999996" top="0.984251969" bottom="0.984251969" header="0.4921259845" footer="0.4921259845"/>
  <pageSetup paperSize="9" scale="50" fitToHeight="50" orientation="portrait" r:id="rId1"/>
  <headerFooter alignWithMargins="0">
    <oddFooter>&amp;R&amp;12Seite &amp;P von &amp;N</oddFooter>
  </headerFooter>
  <rowBreaks count="1" manualBreakCount="1">
    <brk id="37"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6">
    <tabColor rgb="FFFFFF99"/>
    <pageSetUpPr fitToPage="1"/>
  </sheetPr>
  <dimension ref="A1:E109"/>
  <sheetViews>
    <sheetView showGridLines="0" zoomScale="85" zoomScaleNormal="100" workbookViewId="0">
      <pane ySplit="8" topLeftCell="A9" activePane="bottomLeft" state="frozen"/>
      <selection pane="bottomLeft" activeCell="A9" sqref="A9"/>
    </sheetView>
  </sheetViews>
  <sheetFormatPr baseColWidth="10" defaultColWidth="11" defaultRowHeight="14.25" x14ac:dyDescent="0.2"/>
  <cols>
    <col min="1" max="1" width="2.625" style="37" customWidth="1"/>
    <col min="2" max="2" width="15.625" style="37" customWidth="1"/>
    <col min="3" max="3" width="50.625" style="37" customWidth="1"/>
    <col min="4" max="4" width="25.625" style="37" customWidth="1"/>
    <col min="5" max="5" width="3.625" style="37" customWidth="1"/>
    <col min="6" max="8" width="10.625" style="37" customWidth="1"/>
    <col min="9" max="16384" width="11" style="37"/>
  </cols>
  <sheetData>
    <row r="1" spans="1:5" ht="15" x14ac:dyDescent="0.2">
      <c r="B1" s="67"/>
      <c r="D1" s="32"/>
      <c r="E1" s="32"/>
    </row>
    <row r="2" spans="1:5" ht="15.75" x14ac:dyDescent="0.25">
      <c r="B2" s="103" t="s">
        <v>230</v>
      </c>
    </row>
    <row r="3" spans="1:5" x14ac:dyDescent="0.2">
      <c r="A3" s="40"/>
      <c r="B3" s="40"/>
      <c r="C3" s="40"/>
      <c r="D3" s="40"/>
      <c r="E3" s="40"/>
    </row>
    <row r="4" spans="1:5" x14ac:dyDescent="0.2">
      <c r="A4" s="40"/>
      <c r="B4" s="40"/>
      <c r="C4" s="40"/>
      <c r="D4" s="40"/>
      <c r="E4" s="40"/>
    </row>
    <row r="5" spans="1:5" ht="15" x14ac:dyDescent="0.25">
      <c r="A5" s="40"/>
      <c r="B5" s="409"/>
      <c r="C5" s="40"/>
      <c r="D5" s="40"/>
      <c r="E5" s="40"/>
    </row>
    <row r="6" spans="1:5" ht="30" x14ac:dyDescent="0.2">
      <c r="A6" s="40"/>
      <c r="B6" s="40"/>
      <c r="C6" s="11" t="s">
        <v>25</v>
      </c>
      <c r="D6" s="94">
        <f>SUM(D9:D108)</f>
        <v>0</v>
      </c>
      <c r="E6" s="40"/>
    </row>
    <row r="7" spans="1:5" x14ac:dyDescent="0.2">
      <c r="A7" s="40"/>
      <c r="B7" s="410"/>
      <c r="C7" s="411"/>
      <c r="D7" s="411"/>
      <c r="E7" s="40"/>
    </row>
    <row r="8" spans="1:5" ht="55.5" customHeight="1" x14ac:dyDescent="0.2">
      <c r="A8" s="40"/>
      <c r="B8" s="88" t="s">
        <v>85</v>
      </c>
      <c r="C8" s="87" t="s">
        <v>72</v>
      </c>
      <c r="D8" s="88" t="str">
        <f>"Investitionsmaßnahmen"&amp;CHAR(10)&amp;"Plan-Kapitalkosten " &amp; 'A. Allgemeine Informationen'!C14 &amp;CHAR(10)&amp;"[EUR]"</f>
        <v>Investitionsmaßnahmen
Plan-Kapitalkosten 2023
[EUR]</v>
      </c>
      <c r="E8" s="40"/>
    </row>
    <row r="9" spans="1:5" x14ac:dyDescent="0.2">
      <c r="A9" s="40"/>
      <c r="B9" s="17"/>
      <c r="C9" s="223"/>
      <c r="D9" s="96"/>
      <c r="E9" s="40"/>
    </row>
    <row r="10" spans="1:5" x14ac:dyDescent="0.2">
      <c r="A10" s="40"/>
      <c r="B10" s="17"/>
      <c r="C10" s="17"/>
      <c r="D10" s="96"/>
      <c r="E10" s="40"/>
    </row>
    <row r="11" spans="1:5" x14ac:dyDescent="0.2">
      <c r="A11" s="40"/>
      <c r="B11" s="17"/>
      <c r="C11" s="17"/>
      <c r="D11" s="96"/>
      <c r="E11" s="40"/>
    </row>
    <row r="12" spans="1:5" x14ac:dyDescent="0.2">
      <c r="A12" s="40"/>
      <c r="B12" s="17"/>
      <c r="C12" s="17"/>
      <c r="D12" s="96"/>
      <c r="E12" s="40"/>
    </row>
    <row r="13" spans="1:5" x14ac:dyDescent="0.2">
      <c r="A13" s="40"/>
      <c r="B13" s="17"/>
      <c r="C13" s="17"/>
      <c r="D13" s="96"/>
      <c r="E13" s="40"/>
    </row>
    <row r="14" spans="1:5" x14ac:dyDescent="0.2">
      <c r="A14" s="40"/>
      <c r="B14" s="17"/>
      <c r="C14" s="17"/>
      <c r="D14" s="96"/>
      <c r="E14" s="40"/>
    </row>
    <row r="15" spans="1:5" x14ac:dyDescent="0.2">
      <c r="A15" s="40"/>
      <c r="B15" s="17"/>
      <c r="C15" s="17"/>
      <c r="D15" s="96"/>
      <c r="E15" s="40"/>
    </row>
    <row r="16" spans="1:5" x14ac:dyDescent="0.2">
      <c r="A16" s="40"/>
      <c r="B16" s="17"/>
      <c r="C16" s="17"/>
      <c r="D16" s="96"/>
      <c r="E16" s="40"/>
    </row>
    <row r="17" spans="1:5" x14ac:dyDescent="0.2">
      <c r="A17" s="40"/>
      <c r="B17" s="17"/>
      <c r="C17" s="17"/>
      <c r="D17" s="96"/>
      <c r="E17" s="40"/>
    </row>
    <row r="18" spans="1:5" x14ac:dyDescent="0.2">
      <c r="A18" s="40"/>
      <c r="B18" s="17"/>
      <c r="C18" s="17"/>
      <c r="D18" s="96"/>
      <c r="E18" s="40"/>
    </row>
    <row r="19" spans="1:5" x14ac:dyDescent="0.2">
      <c r="A19" s="40"/>
      <c r="B19" s="17"/>
      <c r="C19" s="17"/>
      <c r="D19" s="96"/>
      <c r="E19" s="40"/>
    </row>
    <row r="20" spans="1:5" x14ac:dyDescent="0.2">
      <c r="A20" s="40"/>
      <c r="B20" s="17"/>
      <c r="C20" s="17"/>
      <c r="D20" s="96"/>
      <c r="E20" s="40"/>
    </row>
    <row r="21" spans="1:5" x14ac:dyDescent="0.2">
      <c r="A21" s="40"/>
      <c r="B21" s="17"/>
      <c r="C21" s="17"/>
      <c r="D21" s="96"/>
      <c r="E21" s="40"/>
    </row>
    <row r="22" spans="1:5" x14ac:dyDescent="0.2">
      <c r="A22" s="40"/>
      <c r="B22" s="17"/>
      <c r="C22" s="17"/>
      <c r="D22" s="96"/>
      <c r="E22" s="40"/>
    </row>
    <row r="23" spans="1:5" x14ac:dyDescent="0.2">
      <c r="A23" s="40"/>
      <c r="B23" s="17"/>
      <c r="C23" s="17"/>
      <c r="D23" s="96"/>
      <c r="E23" s="40"/>
    </row>
    <row r="24" spans="1:5" x14ac:dyDescent="0.2">
      <c r="A24" s="40"/>
      <c r="B24" s="17"/>
      <c r="C24" s="17"/>
      <c r="D24" s="96"/>
      <c r="E24" s="40"/>
    </row>
    <row r="25" spans="1:5" x14ac:dyDescent="0.2">
      <c r="A25" s="40"/>
      <c r="B25" s="17"/>
      <c r="C25" s="17"/>
      <c r="D25" s="96"/>
      <c r="E25" s="40"/>
    </row>
    <row r="26" spans="1:5" x14ac:dyDescent="0.2">
      <c r="A26" s="40"/>
      <c r="B26" s="17"/>
      <c r="C26" s="17"/>
      <c r="D26" s="96"/>
      <c r="E26" s="40"/>
    </row>
    <row r="27" spans="1:5" x14ac:dyDescent="0.2">
      <c r="A27" s="40"/>
      <c r="B27" s="17"/>
      <c r="C27" s="17"/>
      <c r="D27" s="96"/>
      <c r="E27" s="40"/>
    </row>
    <row r="28" spans="1:5" x14ac:dyDescent="0.2">
      <c r="A28" s="40"/>
      <c r="B28" s="17"/>
      <c r="C28" s="17"/>
      <c r="D28" s="96"/>
      <c r="E28" s="40"/>
    </row>
    <row r="29" spans="1:5" x14ac:dyDescent="0.2">
      <c r="A29" s="40"/>
      <c r="B29" s="17"/>
      <c r="C29" s="17"/>
      <c r="D29" s="96"/>
      <c r="E29" s="40"/>
    </row>
    <row r="30" spans="1:5" x14ac:dyDescent="0.2">
      <c r="A30" s="40"/>
      <c r="B30" s="17"/>
      <c r="C30" s="17"/>
      <c r="D30" s="96"/>
      <c r="E30" s="40"/>
    </row>
    <row r="31" spans="1:5" x14ac:dyDescent="0.2">
      <c r="A31" s="40"/>
      <c r="B31" s="17"/>
      <c r="C31" s="17"/>
      <c r="D31" s="96"/>
      <c r="E31" s="40"/>
    </row>
    <row r="32" spans="1:5" x14ac:dyDescent="0.2">
      <c r="A32" s="40"/>
      <c r="B32" s="17"/>
      <c r="C32" s="17"/>
      <c r="D32" s="96"/>
      <c r="E32" s="40"/>
    </row>
    <row r="33" spans="1:5" x14ac:dyDescent="0.2">
      <c r="A33" s="40"/>
      <c r="B33" s="17"/>
      <c r="C33" s="17"/>
      <c r="D33" s="96"/>
      <c r="E33" s="40"/>
    </row>
    <row r="34" spans="1:5" x14ac:dyDescent="0.2">
      <c r="A34" s="40"/>
      <c r="B34" s="17"/>
      <c r="C34" s="17"/>
      <c r="D34" s="96"/>
      <c r="E34" s="40"/>
    </row>
    <row r="35" spans="1:5" x14ac:dyDescent="0.2">
      <c r="A35" s="40"/>
      <c r="B35" s="17"/>
      <c r="C35" s="17"/>
      <c r="D35" s="96"/>
      <c r="E35" s="40"/>
    </row>
    <row r="36" spans="1:5" x14ac:dyDescent="0.2">
      <c r="A36" s="40"/>
      <c r="B36" s="17"/>
      <c r="C36" s="17"/>
      <c r="D36" s="96"/>
      <c r="E36" s="40"/>
    </row>
    <row r="37" spans="1:5" x14ac:dyDescent="0.2">
      <c r="A37" s="40"/>
      <c r="B37" s="17"/>
      <c r="C37" s="17"/>
      <c r="D37" s="96"/>
      <c r="E37" s="40"/>
    </row>
    <row r="38" spans="1:5" x14ac:dyDescent="0.2">
      <c r="A38" s="40"/>
      <c r="B38" s="17"/>
      <c r="C38" s="17"/>
      <c r="D38" s="96"/>
      <c r="E38" s="40"/>
    </row>
    <row r="39" spans="1:5" x14ac:dyDescent="0.2">
      <c r="A39" s="40"/>
      <c r="B39" s="17"/>
      <c r="C39" s="17"/>
      <c r="D39" s="96"/>
      <c r="E39" s="40"/>
    </row>
    <row r="40" spans="1:5" x14ac:dyDescent="0.2">
      <c r="A40" s="40"/>
      <c r="B40" s="17"/>
      <c r="C40" s="17"/>
      <c r="D40" s="96"/>
      <c r="E40" s="40"/>
    </row>
    <row r="41" spans="1:5" x14ac:dyDescent="0.2">
      <c r="A41" s="40"/>
      <c r="B41" s="17"/>
      <c r="C41" s="17"/>
      <c r="D41" s="96"/>
      <c r="E41" s="40"/>
    </row>
    <row r="42" spans="1:5" x14ac:dyDescent="0.2">
      <c r="A42" s="40"/>
      <c r="B42" s="17"/>
      <c r="C42" s="17"/>
      <c r="D42" s="96"/>
      <c r="E42" s="40"/>
    </row>
    <row r="43" spans="1:5" x14ac:dyDescent="0.2">
      <c r="A43" s="40"/>
      <c r="B43" s="17"/>
      <c r="C43" s="17"/>
      <c r="D43" s="96"/>
      <c r="E43" s="40"/>
    </row>
    <row r="44" spans="1:5" x14ac:dyDescent="0.2">
      <c r="A44" s="40"/>
      <c r="B44" s="17"/>
      <c r="C44" s="17"/>
      <c r="D44" s="96"/>
      <c r="E44" s="40"/>
    </row>
    <row r="45" spans="1:5" x14ac:dyDescent="0.2">
      <c r="A45" s="40"/>
      <c r="B45" s="17"/>
      <c r="C45" s="17"/>
      <c r="D45" s="96"/>
      <c r="E45" s="40"/>
    </row>
    <row r="46" spans="1:5" x14ac:dyDescent="0.2">
      <c r="A46" s="40"/>
      <c r="B46" s="17"/>
      <c r="C46" s="17"/>
      <c r="D46" s="96"/>
      <c r="E46" s="40"/>
    </row>
    <row r="47" spans="1:5" x14ac:dyDescent="0.2">
      <c r="A47" s="40"/>
      <c r="B47" s="17"/>
      <c r="C47" s="17"/>
      <c r="D47" s="96"/>
      <c r="E47" s="40"/>
    </row>
    <row r="48" spans="1:5" x14ac:dyDescent="0.2">
      <c r="A48" s="40"/>
      <c r="B48" s="17"/>
      <c r="C48" s="17"/>
      <c r="D48" s="96"/>
      <c r="E48" s="40"/>
    </row>
    <row r="49" spans="1:5" x14ac:dyDescent="0.2">
      <c r="A49" s="40"/>
      <c r="B49" s="17"/>
      <c r="C49" s="17"/>
      <c r="D49" s="96"/>
      <c r="E49" s="40"/>
    </row>
    <row r="50" spans="1:5" x14ac:dyDescent="0.2">
      <c r="A50" s="40"/>
      <c r="B50" s="17"/>
      <c r="C50" s="17"/>
      <c r="D50" s="96"/>
      <c r="E50" s="40"/>
    </row>
    <row r="51" spans="1:5" x14ac:dyDescent="0.2">
      <c r="A51" s="40"/>
      <c r="B51" s="17"/>
      <c r="C51" s="17"/>
      <c r="D51" s="96"/>
      <c r="E51" s="40"/>
    </row>
    <row r="52" spans="1:5" x14ac:dyDescent="0.2">
      <c r="A52" s="40"/>
      <c r="B52" s="17"/>
      <c r="C52" s="17"/>
      <c r="D52" s="96"/>
      <c r="E52" s="40"/>
    </row>
    <row r="53" spans="1:5" x14ac:dyDescent="0.2">
      <c r="A53" s="40"/>
      <c r="B53" s="17"/>
      <c r="C53" s="17"/>
      <c r="D53" s="96"/>
      <c r="E53" s="40"/>
    </row>
    <row r="54" spans="1:5" x14ac:dyDescent="0.2">
      <c r="A54" s="40"/>
      <c r="B54" s="17"/>
      <c r="C54" s="17"/>
      <c r="D54" s="96"/>
      <c r="E54" s="40"/>
    </row>
    <row r="55" spans="1:5" x14ac:dyDescent="0.2">
      <c r="A55" s="40"/>
      <c r="B55" s="17"/>
      <c r="C55" s="17"/>
      <c r="D55" s="96"/>
      <c r="E55" s="40"/>
    </row>
    <row r="56" spans="1:5" x14ac:dyDescent="0.2">
      <c r="A56" s="40"/>
      <c r="B56" s="17"/>
      <c r="C56" s="17"/>
      <c r="D56" s="96"/>
      <c r="E56" s="40"/>
    </row>
    <row r="57" spans="1:5" x14ac:dyDescent="0.2">
      <c r="A57" s="40"/>
      <c r="B57" s="17"/>
      <c r="C57" s="17"/>
      <c r="D57" s="96"/>
      <c r="E57" s="40"/>
    </row>
    <row r="58" spans="1:5" x14ac:dyDescent="0.2">
      <c r="A58" s="40"/>
      <c r="B58" s="17"/>
      <c r="C58" s="17"/>
      <c r="D58" s="96"/>
      <c r="E58" s="40"/>
    </row>
    <row r="59" spans="1:5" x14ac:dyDescent="0.2">
      <c r="A59" s="40"/>
      <c r="B59" s="17"/>
      <c r="C59" s="17"/>
      <c r="D59" s="96"/>
      <c r="E59" s="40"/>
    </row>
    <row r="60" spans="1:5" x14ac:dyDescent="0.2">
      <c r="A60" s="40"/>
      <c r="B60" s="17"/>
      <c r="C60" s="17"/>
      <c r="D60" s="96"/>
      <c r="E60" s="40"/>
    </row>
    <row r="61" spans="1:5" x14ac:dyDescent="0.2">
      <c r="A61" s="40"/>
      <c r="B61" s="17"/>
      <c r="C61" s="17"/>
      <c r="D61" s="96"/>
      <c r="E61" s="40"/>
    </row>
    <row r="62" spans="1:5" x14ac:dyDescent="0.2">
      <c r="A62" s="40"/>
      <c r="B62" s="17"/>
      <c r="C62" s="17"/>
      <c r="D62" s="96"/>
      <c r="E62" s="40"/>
    </row>
    <row r="63" spans="1:5" x14ac:dyDescent="0.2">
      <c r="A63" s="40"/>
      <c r="B63" s="17"/>
      <c r="C63" s="17"/>
      <c r="D63" s="96"/>
      <c r="E63" s="40"/>
    </row>
    <row r="64" spans="1:5" x14ac:dyDescent="0.2">
      <c r="A64" s="40"/>
      <c r="B64" s="17"/>
      <c r="C64" s="17"/>
      <c r="D64" s="96"/>
      <c r="E64" s="40"/>
    </row>
    <row r="65" spans="1:5" x14ac:dyDescent="0.2">
      <c r="A65" s="40"/>
      <c r="B65" s="17"/>
      <c r="C65" s="17"/>
      <c r="D65" s="96"/>
      <c r="E65" s="40"/>
    </row>
    <row r="66" spans="1:5" x14ac:dyDescent="0.2">
      <c r="A66" s="40"/>
      <c r="B66" s="17"/>
      <c r="C66" s="17"/>
      <c r="D66" s="96"/>
      <c r="E66" s="40"/>
    </row>
    <row r="67" spans="1:5" x14ac:dyDescent="0.2">
      <c r="A67" s="40"/>
      <c r="B67" s="17"/>
      <c r="C67" s="17"/>
      <c r="D67" s="96"/>
      <c r="E67" s="40"/>
    </row>
    <row r="68" spans="1:5" x14ac:dyDescent="0.2">
      <c r="A68" s="40"/>
      <c r="B68" s="17"/>
      <c r="C68" s="17"/>
      <c r="D68" s="96"/>
      <c r="E68" s="40"/>
    </row>
    <row r="69" spans="1:5" x14ac:dyDescent="0.2">
      <c r="A69" s="40"/>
      <c r="B69" s="17"/>
      <c r="C69" s="17"/>
      <c r="D69" s="96"/>
      <c r="E69" s="40"/>
    </row>
    <row r="70" spans="1:5" x14ac:dyDescent="0.2">
      <c r="A70" s="40"/>
      <c r="B70" s="17"/>
      <c r="C70" s="17"/>
      <c r="D70" s="96"/>
      <c r="E70" s="40"/>
    </row>
    <row r="71" spans="1:5" x14ac:dyDescent="0.2">
      <c r="A71" s="40"/>
      <c r="B71" s="17"/>
      <c r="C71" s="17"/>
      <c r="D71" s="96"/>
      <c r="E71" s="40"/>
    </row>
    <row r="72" spans="1:5" x14ac:dyDescent="0.2">
      <c r="A72" s="40"/>
      <c r="B72" s="17"/>
      <c r="C72" s="17"/>
      <c r="D72" s="96"/>
      <c r="E72" s="40"/>
    </row>
    <row r="73" spans="1:5" x14ac:dyDescent="0.2">
      <c r="A73" s="40"/>
      <c r="B73" s="17"/>
      <c r="C73" s="17"/>
      <c r="D73" s="96"/>
      <c r="E73" s="40"/>
    </row>
    <row r="74" spans="1:5" x14ac:dyDescent="0.2">
      <c r="A74" s="40"/>
      <c r="B74" s="17"/>
      <c r="C74" s="17"/>
      <c r="D74" s="96"/>
      <c r="E74" s="40"/>
    </row>
    <row r="75" spans="1:5" x14ac:dyDescent="0.2">
      <c r="A75" s="40"/>
      <c r="B75" s="17"/>
      <c r="C75" s="17"/>
      <c r="D75" s="96"/>
      <c r="E75" s="40"/>
    </row>
    <row r="76" spans="1:5" x14ac:dyDescent="0.2">
      <c r="A76" s="40"/>
      <c r="B76" s="17"/>
      <c r="C76" s="17"/>
      <c r="D76" s="96"/>
      <c r="E76" s="40"/>
    </row>
    <row r="77" spans="1:5" x14ac:dyDescent="0.2">
      <c r="A77" s="40"/>
      <c r="B77" s="17"/>
      <c r="C77" s="17"/>
      <c r="D77" s="96"/>
      <c r="E77" s="40"/>
    </row>
    <row r="78" spans="1:5" x14ac:dyDescent="0.2">
      <c r="A78" s="40"/>
      <c r="B78" s="17"/>
      <c r="C78" s="17"/>
      <c r="D78" s="96"/>
      <c r="E78" s="40"/>
    </row>
    <row r="79" spans="1:5" x14ac:dyDescent="0.2">
      <c r="A79" s="40"/>
      <c r="B79" s="17"/>
      <c r="C79" s="17"/>
      <c r="D79" s="96"/>
      <c r="E79" s="40"/>
    </row>
    <row r="80" spans="1:5" x14ac:dyDescent="0.2">
      <c r="A80" s="40"/>
      <c r="B80" s="17"/>
      <c r="C80" s="17"/>
      <c r="D80" s="96"/>
      <c r="E80" s="40"/>
    </row>
    <row r="81" spans="1:5" x14ac:dyDescent="0.2">
      <c r="A81" s="40"/>
      <c r="B81" s="17"/>
      <c r="C81" s="17"/>
      <c r="D81" s="96"/>
      <c r="E81" s="40"/>
    </row>
    <row r="82" spans="1:5" x14ac:dyDescent="0.2">
      <c r="A82" s="40"/>
      <c r="B82" s="17"/>
      <c r="C82" s="17"/>
      <c r="D82" s="96"/>
      <c r="E82" s="40"/>
    </row>
    <row r="83" spans="1:5" x14ac:dyDescent="0.2">
      <c r="A83" s="40"/>
      <c r="B83" s="17"/>
      <c r="C83" s="17"/>
      <c r="D83" s="96"/>
      <c r="E83" s="40"/>
    </row>
    <row r="84" spans="1:5" x14ac:dyDescent="0.2">
      <c r="A84" s="40"/>
      <c r="B84" s="17"/>
      <c r="C84" s="17"/>
      <c r="D84" s="96"/>
      <c r="E84" s="40"/>
    </row>
    <row r="85" spans="1:5" x14ac:dyDescent="0.2">
      <c r="A85" s="40"/>
      <c r="B85" s="17"/>
      <c r="C85" s="17"/>
      <c r="D85" s="96"/>
      <c r="E85" s="40"/>
    </row>
    <row r="86" spans="1:5" x14ac:dyDescent="0.2">
      <c r="A86" s="40"/>
      <c r="B86" s="17"/>
      <c r="C86" s="17"/>
      <c r="D86" s="96"/>
      <c r="E86" s="40"/>
    </row>
    <row r="87" spans="1:5" x14ac:dyDescent="0.2">
      <c r="A87" s="40"/>
      <c r="B87" s="17"/>
      <c r="C87" s="17"/>
      <c r="D87" s="96"/>
      <c r="E87" s="40"/>
    </row>
    <row r="88" spans="1:5" x14ac:dyDescent="0.2">
      <c r="A88" s="40"/>
      <c r="B88" s="17"/>
      <c r="C88" s="17"/>
      <c r="D88" s="96"/>
      <c r="E88" s="40"/>
    </row>
    <row r="89" spans="1:5" x14ac:dyDescent="0.2">
      <c r="A89" s="40"/>
      <c r="B89" s="17"/>
      <c r="C89" s="17"/>
      <c r="D89" s="96"/>
      <c r="E89" s="40"/>
    </row>
    <row r="90" spans="1:5" x14ac:dyDescent="0.2">
      <c r="A90" s="40"/>
      <c r="B90" s="17"/>
      <c r="C90" s="17"/>
      <c r="D90" s="96"/>
      <c r="E90" s="40"/>
    </row>
    <row r="91" spans="1:5" x14ac:dyDescent="0.2">
      <c r="A91" s="40"/>
      <c r="B91" s="17"/>
      <c r="C91" s="17"/>
      <c r="D91" s="96"/>
      <c r="E91" s="40"/>
    </row>
    <row r="92" spans="1:5" x14ac:dyDescent="0.2">
      <c r="A92" s="40"/>
      <c r="B92" s="17"/>
      <c r="C92" s="17"/>
      <c r="D92" s="96"/>
      <c r="E92" s="40"/>
    </row>
    <row r="93" spans="1:5" x14ac:dyDescent="0.2">
      <c r="A93" s="40"/>
      <c r="B93" s="17"/>
      <c r="C93" s="17"/>
      <c r="D93" s="96"/>
      <c r="E93" s="40"/>
    </row>
    <row r="94" spans="1:5" x14ac:dyDescent="0.2">
      <c r="A94" s="40"/>
      <c r="B94" s="17"/>
      <c r="C94" s="17"/>
      <c r="D94" s="96"/>
      <c r="E94" s="40"/>
    </row>
    <row r="95" spans="1:5" x14ac:dyDescent="0.2">
      <c r="A95" s="40"/>
      <c r="B95" s="17"/>
      <c r="C95" s="17"/>
      <c r="D95" s="96"/>
      <c r="E95" s="40"/>
    </row>
    <row r="96" spans="1:5" x14ac:dyDescent="0.2">
      <c r="A96" s="40"/>
      <c r="B96" s="17"/>
      <c r="C96" s="17"/>
      <c r="D96" s="96"/>
      <c r="E96" s="40"/>
    </row>
    <row r="97" spans="1:5" x14ac:dyDescent="0.2">
      <c r="A97" s="40"/>
      <c r="B97" s="17"/>
      <c r="C97" s="17"/>
      <c r="D97" s="96"/>
      <c r="E97" s="40"/>
    </row>
    <row r="98" spans="1:5" x14ac:dyDescent="0.2">
      <c r="A98" s="40"/>
      <c r="B98" s="17"/>
      <c r="C98" s="17"/>
      <c r="D98" s="96"/>
      <c r="E98" s="40"/>
    </row>
    <row r="99" spans="1:5" x14ac:dyDescent="0.2">
      <c r="A99" s="40"/>
      <c r="B99" s="17"/>
      <c r="C99" s="17"/>
      <c r="D99" s="96"/>
      <c r="E99" s="40"/>
    </row>
    <row r="100" spans="1:5" x14ac:dyDescent="0.2">
      <c r="A100" s="40"/>
      <c r="B100" s="17"/>
      <c r="C100" s="17"/>
      <c r="D100" s="96"/>
      <c r="E100" s="40"/>
    </row>
    <row r="101" spans="1:5" x14ac:dyDescent="0.2">
      <c r="A101" s="40"/>
      <c r="B101" s="17"/>
      <c r="C101" s="17"/>
      <c r="D101" s="96"/>
      <c r="E101" s="40"/>
    </row>
    <row r="102" spans="1:5" x14ac:dyDescent="0.2">
      <c r="A102" s="40"/>
      <c r="B102" s="17"/>
      <c r="C102" s="17"/>
      <c r="D102" s="96"/>
      <c r="E102" s="40"/>
    </row>
    <row r="103" spans="1:5" x14ac:dyDescent="0.2">
      <c r="A103" s="40"/>
      <c r="B103" s="17"/>
      <c r="C103" s="17"/>
      <c r="D103" s="96"/>
      <c r="E103" s="40"/>
    </row>
    <row r="104" spans="1:5" x14ac:dyDescent="0.2">
      <c r="A104" s="40"/>
      <c r="B104" s="17"/>
      <c r="C104" s="17"/>
      <c r="D104" s="96"/>
      <c r="E104" s="40"/>
    </row>
    <row r="105" spans="1:5" x14ac:dyDescent="0.2">
      <c r="A105" s="40"/>
      <c r="B105" s="17"/>
      <c r="C105" s="17"/>
      <c r="D105" s="96"/>
      <c r="E105" s="40"/>
    </row>
    <row r="106" spans="1:5" x14ac:dyDescent="0.2">
      <c r="A106" s="40"/>
      <c r="B106" s="17"/>
      <c r="C106" s="17"/>
      <c r="D106" s="96"/>
      <c r="E106" s="40"/>
    </row>
    <row r="107" spans="1:5" x14ac:dyDescent="0.2">
      <c r="A107" s="40"/>
      <c r="B107" s="17"/>
      <c r="C107" s="17"/>
      <c r="D107" s="96"/>
      <c r="E107" s="40"/>
    </row>
    <row r="108" spans="1:5" x14ac:dyDescent="0.2">
      <c r="A108" s="40"/>
      <c r="B108" s="17"/>
      <c r="C108" s="17"/>
      <c r="D108" s="96"/>
      <c r="E108" s="40"/>
    </row>
    <row r="109" spans="1:5" x14ac:dyDescent="0.2">
      <c r="A109" s="40"/>
      <c r="B109" s="40"/>
      <c r="C109" s="40"/>
      <c r="D109" s="40"/>
      <c r="E109" s="40"/>
    </row>
  </sheetData>
  <phoneticPr fontId="0" type="noConversion"/>
  <pageMargins left="0.78740157499999996" right="0.78740157499999996" top="0.984251969" bottom="0.984251969" header="0.4921259845" footer="0.4921259845"/>
  <pageSetup paperSize="9" scale="61" fitToHeight="2" orientation="portrait" r:id="rId1"/>
  <headerFooter alignWithMargins="0">
    <oddFooter>&amp;R&amp;12Seite &amp;P von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8">
    <tabColor rgb="FFFFFF99"/>
    <pageSetUpPr fitToPage="1"/>
  </sheetPr>
  <dimension ref="A1:S173"/>
  <sheetViews>
    <sheetView showGridLines="0" zoomScale="80" zoomScaleNormal="80" workbookViewId="0"/>
  </sheetViews>
  <sheetFormatPr baseColWidth="10" defaultColWidth="10" defaultRowHeight="14.25" x14ac:dyDescent="0.2"/>
  <cols>
    <col min="1" max="1" width="2.625" style="12" customWidth="1"/>
    <col min="2" max="2" width="45.625" style="12" customWidth="1"/>
    <col min="3" max="9" width="18.625" style="12" customWidth="1"/>
    <col min="10" max="10" width="30.625" style="12" customWidth="1"/>
    <col min="11" max="18" width="18.625" style="12" customWidth="1"/>
    <col min="19" max="20" width="15.625" style="12" customWidth="1"/>
    <col min="21" max="16384" width="10" style="12"/>
  </cols>
  <sheetData>
    <row r="1" spans="1:19" ht="15" x14ac:dyDescent="0.2">
      <c r="B1" s="67"/>
      <c r="C1" s="67"/>
      <c r="D1" s="67"/>
      <c r="E1" s="67"/>
      <c r="F1" s="67"/>
      <c r="G1" s="67"/>
      <c r="I1" s="32"/>
    </row>
    <row r="2" spans="1:19" ht="15.75" x14ac:dyDescent="0.25">
      <c r="B2" s="29" t="s">
        <v>479</v>
      </c>
    </row>
    <row r="3" spans="1:19" x14ac:dyDescent="0.2">
      <c r="A3" s="13"/>
      <c r="B3" s="13"/>
      <c r="C3" s="13"/>
      <c r="D3" s="13"/>
      <c r="E3" s="13"/>
      <c r="F3" s="13"/>
      <c r="G3" s="13"/>
      <c r="H3" s="100"/>
      <c r="I3" s="100"/>
      <c r="J3" s="100"/>
      <c r="K3" s="100"/>
      <c r="L3" s="100"/>
      <c r="M3" s="100"/>
    </row>
    <row r="4" spans="1:19" x14ac:dyDescent="0.2">
      <c r="A4" s="13"/>
      <c r="B4" s="13"/>
      <c r="C4" s="13"/>
      <c r="D4" s="13"/>
      <c r="E4" s="13"/>
      <c r="F4" s="13"/>
      <c r="G4" s="13"/>
      <c r="H4" s="100"/>
      <c r="I4" s="100"/>
      <c r="J4" s="100"/>
      <c r="K4" s="100"/>
      <c r="L4" s="100"/>
      <c r="M4" s="100"/>
    </row>
    <row r="5" spans="1:19" ht="14.25" customHeight="1" x14ac:dyDescent="0.2">
      <c r="A5" s="13"/>
      <c r="B5" s="13"/>
      <c r="C5" s="534" t="s">
        <v>411</v>
      </c>
      <c r="D5" s="534"/>
      <c r="E5" s="534"/>
      <c r="F5" s="534"/>
      <c r="G5" s="460" t="s">
        <v>416</v>
      </c>
      <c r="H5" s="460"/>
      <c r="I5" s="460"/>
      <c r="J5" s="460"/>
      <c r="K5" s="460"/>
      <c r="L5" s="460"/>
      <c r="M5" s="460"/>
      <c r="N5" s="460"/>
      <c r="O5" s="460"/>
      <c r="P5" s="460"/>
      <c r="Q5" s="460"/>
      <c r="R5" s="591" t="s">
        <v>426</v>
      </c>
      <c r="S5" s="591"/>
    </row>
    <row r="6" spans="1:19" ht="82.5" customHeight="1" x14ac:dyDescent="0.2">
      <c r="A6" s="13"/>
      <c r="B6" s="535" t="s">
        <v>63</v>
      </c>
      <c r="C6" s="535" t="s">
        <v>412</v>
      </c>
      <c r="D6" s="535" t="s">
        <v>413</v>
      </c>
      <c r="E6" s="535" t="s">
        <v>414</v>
      </c>
      <c r="F6" s="535" t="s">
        <v>415</v>
      </c>
      <c r="G6" s="535" t="s">
        <v>417</v>
      </c>
      <c r="H6" s="535" t="s">
        <v>418</v>
      </c>
      <c r="I6" s="535" t="s">
        <v>419</v>
      </c>
      <c r="J6" s="535" t="s">
        <v>420</v>
      </c>
      <c r="K6" s="535" t="s">
        <v>421</v>
      </c>
      <c r="L6" s="535" t="s">
        <v>422</v>
      </c>
      <c r="M6" s="535" t="s">
        <v>423</v>
      </c>
      <c r="N6" s="535" t="s">
        <v>414</v>
      </c>
      <c r="O6" s="535" t="s">
        <v>415</v>
      </c>
      <c r="P6" s="535" t="s">
        <v>424</v>
      </c>
      <c r="Q6" s="536" t="s">
        <v>425</v>
      </c>
      <c r="R6" s="544" t="s">
        <v>427</v>
      </c>
      <c r="S6" s="544" t="s">
        <v>428</v>
      </c>
    </row>
    <row r="7" spans="1:19" x14ac:dyDescent="0.2">
      <c r="A7" s="13"/>
      <c r="B7" s="183" t="s">
        <v>183</v>
      </c>
      <c r="C7" s="553">
        <f>'Anlage 2-4'!C5</f>
        <v>0</v>
      </c>
      <c r="D7" s="553">
        <f>SUM(F18:F19)</f>
        <v>0</v>
      </c>
      <c r="E7" s="537"/>
      <c r="F7" s="509">
        <f>SUM(C7:E7)</f>
        <v>0</v>
      </c>
      <c r="G7" s="86"/>
      <c r="H7" s="86"/>
      <c r="I7" s="539"/>
      <c r="J7" s="86"/>
      <c r="K7" s="539"/>
      <c r="L7" s="539"/>
      <c r="M7" s="537"/>
      <c r="N7" s="537"/>
      <c r="O7" s="543">
        <f>SUM(G7:N7)</f>
        <v>0</v>
      </c>
      <c r="P7" s="537"/>
      <c r="Q7" s="537"/>
      <c r="R7" s="547"/>
      <c r="S7" s="548"/>
    </row>
    <row r="8" spans="1:19" x14ac:dyDescent="0.2">
      <c r="A8" s="13"/>
      <c r="B8" s="183" t="s">
        <v>101</v>
      </c>
      <c r="C8" s="553">
        <f>'Anlage 2-4'!C6</f>
        <v>0</v>
      </c>
      <c r="D8" s="553">
        <f>SUM(F21:F26)</f>
        <v>0</v>
      </c>
      <c r="E8" s="537"/>
      <c r="F8" s="509">
        <f t="shared" ref="F8:F13" si="0">SUM(C8:E8)</f>
        <v>0</v>
      </c>
      <c r="G8" s="86"/>
      <c r="H8" s="86"/>
      <c r="I8" s="540"/>
      <c r="J8" s="86"/>
      <c r="K8" s="540"/>
      <c r="L8" s="540"/>
      <c r="M8" s="537"/>
      <c r="N8" s="537"/>
      <c r="O8" s="543">
        <f t="shared" ref="O8:O13" si="1">SUM(G8:N8)</f>
        <v>0</v>
      </c>
      <c r="P8" s="537"/>
      <c r="Q8" s="537"/>
      <c r="R8" s="549"/>
      <c r="S8" s="550"/>
    </row>
    <row r="9" spans="1:19" x14ac:dyDescent="0.2">
      <c r="A9" s="13"/>
      <c r="B9" s="183" t="s">
        <v>102</v>
      </c>
      <c r="C9" s="553">
        <f>'Anlage 2-4'!C7</f>
        <v>0</v>
      </c>
      <c r="D9" s="553">
        <f>SUM(F28:F33)</f>
        <v>0</v>
      </c>
      <c r="E9" s="537"/>
      <c r="F9" s="509">
        <f t="shared" si="0"/>
        <v>0</v>
      </c>
      <c r="G9" s="86"/>
      <c r="H9" s="86"/>
      <c r="I9" s="540"/>
      <c r="J9" s="86"/>
      <c r="K9" s="540"/>
      <c r="L9" s="540"/>
      <c r="M9" s="537"/>
      <c r="N9" s="537"/>
      <c r="O9" s="543">
        <f t="shared" si="1"/>
        <v>0</v>
      </c>
      <c r="P9" s="537"/>
      <c r="Q9" s="537"/>
      <c r="R9" s="549"/>
      <c r="S9" s="550"/>
    </row>
    <row r="10" spans="1:19" x14ac:dyDescent="0.2">
      <c r="A10" s="13"/>
      <c r="B10" s="183" t="s">
        <v>105</v>
      </c>
      <c r="C10" s="553">
        <f>'Anlage 2-4'!C8</f>
        <v>0</v>
      </c>
      <c r="D10" s="553">
        <f>SUM(F35:F40)</f>
        <v>0</v>
      </c>
      <c r="E10" s="537"/>
      <c r="F10" s="509">
        <f t="shared" si="0"/>
        <v>0</v>
      </c>
      <c r="G10" s="86"/>
      <c r="H10" s="86"/>
      <c r="I10" s="540"/>
      <c r="J10" s="86"/>
      <c r="K10" s="541"/>
      <c r="L10" s="541"/>
      <c r="M10" s="537"/>
      <c r="N10" s="537"/>
      <c r="O10" s="543">
        <f t="shared" si="1"/>
        <v>0</v>
      </c>
      <c r="P10" s="537"/>
      <c r="Q10" s="537"/>
      <c r="R10" s="549"/>
      <c r="S10" s="550"/>
    </row>
    <row r="11" spans="1:19" x14ac:dyDescent="0.2">
      <c r="A11" s="13"/>
      <c r="B11" s="183" t="s">
        <v>103</v>
      </c>
      <c r="C11" s="553">
        <f>'Anlage 2-4'!C9</f>
        <v>0</v>
      </c>
      <c r="D11" s="553">
        <f>SUM(F42:F47)</f>
        <v>0</v>
      </c>
      <c r="E11" s="537"/>
      <c r="F11" s="509">
        <f t="shared" si="0"/>
        <v>0</v>
      </c>
      <c r="G11" s="86"/>
      <c r="H11" s="86"/>
      <c r="I11" s="540"/>
      <c r="J11" s="86"/>
      <c r="K11" s="86"/>
      <c r="L11" s="86"/>
      <c r="M11" s="537"/>
      <c r="N11" s="537"/>
      <c r="O11" s="543">
        <f t="shared" si="1"/>
        <v>0</v>
      </c>
      <c r="P11" s="537"/>
      <c r="Q11" s="537"/>
      <c r="R11" s="549"/>
      <c r="S11" s="550"/>
    </row>
    <row r="12" spans="1:19" x14ac:dyDescent="0.2">
      <c r="A12" s="13"/>
      <c r="B12" s="183" t="s">
        <v>106</v>
      </c>
      <c r="C12" s="553">
        <f>'Anlage 2-4'!C10</f>
        <v>0</v>
      </c>
      <c r="D12" s="553">
        <f>SUM(F49:F54)</f>
        <v>0</v>
      </c>
      <c r="E12" s="537"/>
      <c r="F12" s="509">
        <f t="shared" si="0"/>
        <v>0</v>
      </c>
      <c r="G12" s="86"/>
      <c r="H12" s="86"/>
      <c r="I12" s="541"/>
      <c r="J12" s="86"/>
      <c r="K12" s="86"/>
      <c r="L12" s="86"/>
      <c r="M12" s="537"/>
      <c r="N12" s="537"/>
      <c r="O12" s="543">
        <f t="shared" si="1"/>
        <v>0</v>
      </c>
      <c r="P12" s="537"/>
      <c r="Q12" s="537"/>
      <c r="R12" s="549"/>
      <c r="S12" s="550"/>
    </row>
    <row r="13" spans="1:19" x14ac:dyDescent="0.2">
      <c r="A13" s="13"/>
      <c r="B13" s="183" t="s">
        <v>104</v>
      </c>
      <c r="C13" s="553">
        <f>'Anlage 2-4'!C11</f>
        <v>0</v>
      </c>
      <c r="D13" s="553">
        <f>SUM(F56:F59)</f>
        <v>0</v>
      </c>
      <c r="E13" s="537"/>
      <c r="F13" s="509">
        <f t="shared" si="0"/>
        <v>0</v>
      </c>
      <c r="G13" s="86"/>
      <c r="H13" s="86"/>
      <c r="I13" s="86"/>
      <c r="J13" s="86"/>
      <c r="K13" s="86"/>
      <c r="L13" s="86"/>
      <c r="M13" s="537"/>
      <c r="N13" s="537"/>
      <c r="O13" s="543">
        <f t="shared" si="1"/>
        <v>0</v>
      </c>
      <c r="P13" s="537"/>
      <c r="Q13" s="537"/>
      <c r="R13" s="551"/>
      <c r="S13" s="552"/>
    </row>
    <row r="14" spans="1:19" ht="15" x14ac:dyDescent="0.25">
      <c r="A14" s="13"/>
      <c r="B14" s="542" t="s">
        <v>82</v>
      </c>
      <c r="C14" s="538">
        <f>SUM(C7:C13)</f>
        <v>0</v>
      </c>
      <c r="D14" s="538">
        <f>SUM(D7:D13)</f>
        <v>0</v>
      </c>
      <c r="E14" s="538">
        <f t="shared" ref="E14:F14" si="2">SUM(E7:E13)</f>
        <v>0</v>
      </c>
      <c r="F14" s="538">
        <f t="shared" si="2"/>
        <v>0</v>
      </c>
      <c r="G14" s="538">
        <f t="shared" ref="G14" si="3">SUM(G7:G13)</f>
        <v>0</v>
      </c>
      <c r="H14" s="538">
        <f t="shared" ref="H14" si="4">SUM(H7:H13)</f>
        <v>0</v>
      </c>
      <c r="I14" s="538">
        <f t="shared" ref="I14" si="5">SUM(I7:I13)</f>
        <v>0</v>
      </c>
      <c r="J14" s="538">
        <f t="shared" ref="J14" si="6">SUM(J7:J13)</f>
        <v>0</v>
      </c>
      <c r="K14" s="538">
        <f t="shared" ref="K14" si="7">SUM(K7:K13)</f>
        <v>0</v>
      </c>
      <c r="L14" s="538">
        <f t="shared" ref="L14" si="8">SUM(L7:L13)</f>
        <v>0</v>
      </c>
      <c r="M14" s="538">
        <f t="shared" ref="M14" si="9">SUM(M7:M13)</f>
        <v>0</v>
      </c>
      <c r="N14" s="538">
        <f t="shared" ref="N14" si="10">SUM(N7:N13)</f>
        <v>0</v>
      </c>
      <c r="O14" s="538">
        <f t="shared" ref="O14" si="11">SUM(O7:O13)</f>
        <v>0</v>
      </c>
      <c r="P14" s="538">
        <f t="shared" ref="P14" si="12">SUM(P7:P13)</f>
        <v>0</v>
      </c>
      <c r="Q14" s="538">
        <f t="shared" ref="Q14" si="13">SUM(Q7:Q13)</f>
        <v>0</v>
      </c>
      <c r="R14" s="545">
        <f>F14-O14-P14-Q14</f>
        <v>0</v>
      </c>
      <c r="S14" s="546">
        <f>IFERROR(R14/F14,0)</f>
        <v>0</v>
      </c>
    </row>
    <row r="15" spans="1:19" ht="30" customHeight="1" x14ac:dyDescent="0.2">
      <c r="A15" s="13"/>
      <c r="B15" s="13"/>
      <c r="C15" s="13"/>
      <c r="D15" s="13"/>
      <c r="E15" s="13"/>
      <c r="F15" s="13"/>
      <c r="G15" s="100"/>
      <c r="H15" s="100"/>
      <c r="I15" s="100"/>
      <c r="J15" s="100"/>
      <c r="K15" s="100"/>
    </row>
    <row r="16" spans="1:19" ht="123.75" customHeight="1" x14ac:dyDescent="0.2">
      <c r="A16" s="13"/>
      <c r="B16" s="182" t="s">
        <v>63</v>
      </c>
      <c r="C16" s="65" t="s">
        <v>180</v>
      </c>
      <c r="D16" s="65" t="s">
        <v>181</v>
      </c>
      <c r="E16" s="229" t="str">
        <f>"ungekürzte Plan-Vermeidungs-leistung für das Kalenderjahr " &amp; 'A. Allgemeine Informationen'!$C$14 &amp;CHAR(10)&amp;"[kW]"</f>
        <v>ungekürzte Plan-Vermeidungs-leistung für das Kalenderjahr 2023
[kW]</v>
      </c>
      <c r="F16" s="229" t="str">
        <f>"ungekürzte Plan-Vermeidungsarbeit für das Kalenderjahr " &amp; 'A. Allgemeine Informationen'!$C$14 &amp;CHAR(10)&amp;"[kWh]"</f>
        <v>ungekürzte Plan-Vermeidungsarbeit für das Kalenderjahr 2023
[kWh]</v>
      </c>
      <c r="G16" s="65" t="str">
        <f>"Plan-Vergütung für die Vermeidungs-leistung des Jahres "&amp;'A. Allgemeine Informationen'!C14&amp;CHAR(10)&amp;"[EUR]"</f>
        <v>Plan-Vergütung für die Vermeidungs-leistung des Jahres 2023
[EUR]</v>
      </c>
      <c r="H16" s="65" t="str">
        <f>"Plan-Vergütung für die Vermeidungs-arbeit des Jahres "&amp;'A. Allgemeine Informationen'!C14&amp;CHAR(10)&amp;"[EUR]"</f>
        <v>Plan-Vergütung für die Vermeidungs-arbeit des Jahres 2023
[EUR]</v>
      </c>
      <c r="I16" s="65" t="str">
        <f>"Plan-Vergütung für dezentrale Einspeisungen für das Jahr "&amp;'A. Allgemeine Informationen'!C14&amp;CHAR(10)&amp;"[EUR]"</f>
        <v>Plan-Vergütung für dezentrale Einspeisungen für das Jahr 2023
[EUR]</v>
      </c>
      <c r="J16" s="100"/>
      <c r="K16" s="13"/>
    </row>
    <row r="17" spans="1:11" ht="15" x14ac:dyDescent="0.25">
      <c r="A17" s="13"/>
      <c r="B17" s="184" t="s">
        <v>183</v>
      </c>
      <c r="C17" s="86"/>
      <c r="D17" s="502"/>
      <c r="E17" s="494"/>
      <c r="F17" s="494"/>
      <c r="G17" s="504"/>
      <c r="H17" s="504"/>
      <c r="I17" s="505"/>
      <c r="J17" s="100"/>
      <c r="K17" s="13"/>
    </row>
    <row r="18" spans="1:11" ht="15" x14ac:dyDescent="0.2">
      <c r="A18" s="13"/>
      <c r="B18" s="186" t="s">
        <v>397</v>
      </c>
      <c r="C18" s="527"/>
      <c r="D18" s="528"/>
      <c r="E18" s="86"/>
      <c r="F18" s="86"/>
      <c r="G18" s="506"/>
      <c r="H18" s="506"/>
      <c r="I18" s="507"/>
      <c r="J18" s="100"/>
      <c r="K18" s="13"/>
    </row>
    <row r="19" spans="1:11" ht="15" x14ac:dyDescent="0.2">
      <c r="A19" s="13"/>
      <c r="B19" s="186" t="s">
        <v>398</v>
      </c>
      <c r="C19" s="529"/>
      <c r="D19" s="503"/>
      <c r="E19" s="86"/>
      <c r="F19" s="86"/>
      <c r="G19" s="506"/>
      <c r="H19" s="506"/>
      <c r="I19" s="507"/>
      <c r="J19" s="100"/>
      <c r="K19" s="13"/>
    </row>
    <row r="20" spans="1:11" ht="15" x14ac:dyDescent="0.25">
      <c r="A20" s="13"/>
      <c r="B20" s="184" t="s">
        <v>101</v>
      </c>
      <c r="C20" s="86"/>
      <c r="D20" s="86"/>
      <c r="E20" s="490"/>
      <c r="F20" s="494"/>
      <c r="G20" s="500"/>
      <c r="H20" s="500"/>
      <c r="I20" s="501"/>
      <c r="J20" s="100"/>
      <c r="K20" s="13"/>
    </row>
    <row r="21" spans="1:11" x14ac:dyDescent="0.2">
      <c r="A21" s="13"/>
      <c r="B21" s="186" t="s">
        <v>388</v>
      </c>
      <c r="C21" s="491"/>
      <c r="D21" s="496"/>
      <c r="E21" s="509">
        <f>SUMIFS(E$69:E$5003,$C$69:$C$5003,"HöS/HS",$D$69:$D$5003,$B21)</f>
        <v>0</v>
      </c>
      <c r="F21" s="509">
        <f>SUMIFS(F$69:F$5003,$C$69:$C$5003,"HöS/HS",$D$69:$D$5003,$B21)</f>
        <v>0</v>
      </c>
      <c r="G21" s="509">
        <f>SUMIFS($M$69:$M$5003,$C$69:$C$5003,"HöS/HS",$D$69:$D$5003,$B21)</f>
        <v>0</v>
      </c>
      <c r="H21" s="509">
        <f>SUMIFS($P$69:$P$5003,$C$69:$C$5003,"HöS/HS",$D$69:$D$5003,$B21)</f>
        <v>0</v>
      </c>
      <c r="I21" s="97">
        <f>SUM(G21:H21)</f>
        <v>0</v>
      </c>
      <c r="J21" s="100"/>
      <c r="K21" s="13"/>
    </row>
    <row r="22" spans="1:11" x14ac:dyDescent="0.2">
      <c r="A22" s="13"/>
      <c r="B22" s="186" t="s">
        <v>387</v>
      </c>
      <c r="C22" s="492"/>
      <c r="D22" s="497"/>
      <c r="E22" s="509">
        <f t="shared" ref="E22:F26" si="14">SUMIFS(E$69:E$5003,$C$69:$C$5003,"HöS/HS",$D$69:$D$5003,$B22)</f>
        <v>0</v>
      </c>
      <c r="F22" s="509">
        <f t="shared" si="14"/>
        <v>0</v>
      </c>
      <c r="G22" s="491"/>
      <c r="H22" s="511"/>
      <c r="I22" s="496"/>
      <c r="J22" s="100"/>
      <c r="K22" s="13"/>
    </row>
    <row r="23" spans="1:11" x14ac:dyDescent="0.2">
      <c r="A23" s="13"/>
      <c r="B23" s="185" t="s">
        <v>179</v>
      </c>
      <c r="C23" s="492"/>
      <c r="D23" s="497"/>
      <c r="E23" s="509">
        <f t="shared" si="14"/>
        <v>0</v>
      </c>
      <c r="F23" s="509">
        <f t="shared" si="14"/>
        <v>0</v>
      </c>
      <c r="G23" s="509">
        <f>SUMIFS($M$69:$M$5003,$C$69:$C$5003,"HöS/HS",$D$69:$D$5003,$B23)</f>
        <v>0</v>
      </c>
      <c r="H23" s="509">
        <f>SUMIFS($P$69:$P$5003,$C$69:$C$5003,"HöS/HS",$D$69:$D$5003,$B23)</f>
        <v>0</v>
      </c>
      <c r="I23" s="97">
        <f t="shared" ref="I23:I58" si="15">SUM(G23:H23)</f>
        <v>0</v>
      </c>
      <c r="J23" s="100"/>
      <c r="K23" s="13"/>
    </row>
    <row r="24" spans="1:11" x14ac:dyDescent="0.2">
      <c r="A24" s="13"/>
      <c r="B24" s="185" t="s">
        <v>182</v>
      </c>
      <c r="C24" s="492"/>
      <c r="D24" s="497"/>
      <c r="E24" s="509">
        <f t="shared" si="14"/>
        <v>0</v>
      </c>
      <c r="F24" s="509">
        <f t="shared" si="14"/>
        <v>0</v>
      </c>
      <c r="G24" s="509">
        <f>SUMIFS($M$69:$M$5003,$C$69:$C$5003,"HöS/HS",$D$69:$D$5003,$B24)</f>
        <v>0</v>
      </c>
      <c r="H24" s="509">
        <f>SUMIFS($P$69:$P$5003,$C$69:$C$5003,"HöS/HS",$D$69:$D$5003,$B24)</f>
        <v>0</v>
      </c>
      <c r="I24" s="97">
        <f t="shared" si="15"/>
        <v>0</v>
      </c>
      <c r="J24" s="100"/>
      <c r="K24" s="13"/>
    </row>
    <row r="25" spans="1:11" x14ac:dyDescent="0.2">
      <c r="A25" s="13"/>
      <c r="B25" s="186" t="s">
        <v>397</v>
      </c>
      <c r="C25" s="492"/>
      <c r="D25" s="497"/>
      <c r="E25" s="509">
        <f t="shared" si="14"/>
        <v>0</v>
      </c>
      <c r="F25" s="509">
        <f t="shared" si="14"/>
        <v>0</v>
      </c>
      <c r="G25" s="509">
        <f>SUMIFS($M$69:$M$5003,$C$69:$C$5003,"HöS/HS",$D$69:$D$5003,$B25)</f>
        <v>0</v>
      </c>
      <c r="H25" s="509">
        <f>SUMIFS($P$69:$P$5003,$C$69:$C$5003,"HöS/HS",$D$69:$D$5003,$B25)</f>
        <v>0</v>
      </c>
      <c r="I25" s="97">
        <f t="shared" si="15"/>
        <v>0</v>
      </c>
      <c r="J25" s="100"/>
      <c r="K25" s="13"/>
    </row>
    <row r="26" spans="1:11" x14ac:dyDescent="0.2">
      <c r="A26" s="13"/>
      <c r="B26" s="186" t="s">
        <v>398</v>
      </c>
      <c r="C26" s="493"/>
      <c r="D26" s="498"/>
      <c r="E26" s="509">
        <f t="shared" si="14"/>
        <v>0</v>
      </c>
      <c r="F26" s="509">
        <f t="shared" si="14"/>
        <v>0</v>
      </c>
      <c r="G26" s="525"/>
      <c r="H26" s="525"/>
      <c r="I26" s="501"/>
      <c r="J26" s="100"/>
      <c r="K26" s="13"/>
    </row>
    <row r="27" spans="1:11" ht="15" x14ac:dyDescent="0.25">
      <c r="A27" s="13"/>
      <c r="B27" s="187" t="s">
        <v>102</v>
      </c>
      <c r="C27" s="86"/>
      <c r="D27" s="86"/>
      <c r="E27" s="499"/>
      <c r="F27" s="500"/>
      <c r="G27" s="500"/>
      <c r="H27" s="500"/>
      <c r="I27" s="501"/>
      <c r="J27" s="100"/>
      <c r="K27" s="13"/>
    </row>
    <row r="28" spans="1:11" x14ac:dyDescent="0.2">
      <c r="A28" s="13"/>
      <c r="B28" s="186" t="s">
        <v>388</v>
      </c>
      <c r="C28" s="491"/>
      <c r="D28" s="496"/>
      <c r="E28" s="509">
        <f>SUMIFS(E$69:E$5003,$C$69:$C$5003,"HS",$D$69:$D$5003,$B28)</f>
        <v>0</v>
      </c>
      <c r="F28" s="509">
        <f>SUMIFS(F$69:F$5003,$C$69:$C$5003,"HS",$D$69:$D$5003,$B28)</f>
        <v>0</v>
      </c>
      <c r="G28" s="509">
        <f>SUMIFS($M$69:$M$5003,$C$69:$C$5003,"HS",$D$69:$D$5003,$B28)</f>
        <v>0</v>
      </c>
      <c r="H28" s="509">
        <f>SUMIFS($P$69:$P$5003,$C$69:$C$5003,"HS",$D$69:$D$5003,$B28)</f>
        <v>0</v>
      </c>
      <c r="I28" s="97">
        <f t="shared" si="15"/>
        <v>0</v>
      </c>
      <c r="J28" s="100"/>
      <c r="K28" s="13"/>
    </row>
    <row r="29" spans="1:11" x14ac:dyDescent="0.2">
      <c r="A29" s="13"/>
      <c r="B29" s="186" t="s">
        <v>387</v>
      </c>
      <c r="C29" s="492"/>
      <c r="D29" s="497"/>
      <c r="E29" s="509">
        <f t="shared" ref="E29:F33" si="16">SUMIFS(E$69:E$5003,$C$69:$C$5003,"HS",$D$69:$D$5003,$B29)</f>
        <v>0</v>
      </c>
      <c r="F29" s="509">
        <f t="shared" si="16"/>
        <v>0</v>
      </c>
      <c r="G29" s="491"/>
      <c r="H29" s="511"/>
      <c r="I29" s="496"/>
      <c r="J29" s="100"/>
      <c r="K29" s="13"/>
    </row>
    <row r="30" spans="1:11" x14ac:dyDescent="0.2">
      <c r="A30" s="13"/>
      <c r="B30" s="185" t="s">
        <v>179</v>
      </c>
      <c r="C30" s="492"/>
      <c r="D30" s="497"/>
      <c r="E30" s="509">
        <f t="shared" si="16"/>
        <v>0</v>
      </c>
      <c r="F30" s="509">
        <f t="shared" si="16"/>
        <v>0</v>
      </c>
      <c r="G30" s="509">
        <f>SUMIFS($M$69:$M$5003,$C$69:$C$5003,"HS",$D$69:$D$5003,$B30)</f>
        <v>0</v>
      </c>
      <c r="H30" s="509">
        <f>SUMIFS($P$69:$P$5003,$C$69:$C$5003,"HS",$D$69:$D$5003,$B30)</f>
        <v>0</v>
      </c>
      <c r="I30" s="97">
        <f t="shared" si="15"/>
        <v>0</v>
      </c>
      <c r="J30" s="100"/>
      <c r="K30" s="13"/>
    </row>
    <row r="31" spans="1:11" x14ac:dyDescent="0.2">
      <c r="A31" s="13"/>
      <c r="B31" s="185" t="s">
        <v>182</v>
      </c>
      <c r="C31" s="492"/>
      <c r="D31" s="497"/>
      <c r="E31" s="509">
        <f t="shared" si="16"/>
        <v>0</v>
      </c>
      <c r="F31" s="509">
        <f t="shared" si="16"/>
        <v>0</v>
      </c>
      <c r="G31" s="509">
        <f>SUMIFS($M$69:$M$5003,$C$69:$C$5003,"HS",$D$69:$D$5003,$B31)</f>
        <v>0</v>
      </c>
      <c r="H31" s="509">
        <f>SUMIFS($P$69:$P$5003,$C$69:$C$5003,"HS",$D$69:$D$5003,$B31)</f>
        <v>0</v>
      </c>
      <c r="I31" s="97">
        <f t="shared" si="15"/>
        <v>0</v>
      </c>
      <c r="J31" s="100"/>
      <c r="K31" s="13"/>
    </row>
    <row r="32" spans="1:11" x14ac:dyDescent="0.2">
      <c r="A32" s="13"/>
      <c r="B32" s="186" t="s">
        <v>397</v>
      </c>
      <c r="C32" s="492"/>
      <c r="D32" s="497"/>
      <c r="E32" s="509">
        <f t="shared" si="16"/>
        <v>0</v>
      </c>
      <c r="F32" s="509">
        <f t="shared" si="16"/>
        <v>0</v>
      </c>
      <c r="G32" s="509">
        <f>SUMIFS($M$69:$M$5003,$C$69:$C$5003,"HS",$D$69:$D$5003,$B32)</f>
        <v>0</v>
      </c>
      <c r="H32" s="509">
        <f>SUMIFS($P$69:$P$5003,$C$69:$C$5003,"HS",$D$69:$D$5003,$B32)</f>
        <v>0</v>
      </c>
      <c r="I32" s="97">
        <f t="shared" si="15"/>
        <v>0</v>
      </c>
      <c r="J32" s="100"/>
      <c r="K32" s="13"/>
    </row>
    <row r="33" spans="1:11" x14ac:dyDescent="0.2">
      <c r="A33" s="13"/>
      <c r="B33" s="186" t="s">
        <v>398</v>
      </c>
      <c r="C33" s="493"/>
      <c r="D33" s="498"/>
      <c r="E33" s="509">
        <f t="shared" si="16"/>
        <v>0</v>
      </c>
      <c r="F33" s="509">
        <f t="shared" si="16"/>
        <v>0</v>
      </c>
      <c r="G33" s="525"/>
      <c r="H33" s="525"/>
      <c r="I33" s="501"/>
      <c r="J33" s="100"/>
      <c r="K33" s="13"/>
    </row>
    <row r="34" spans="1:11" ht="15" x14ac:dyDescent="0.25">
      <c r="A34" s="13"/>
      <c r="B34" s="184" t="s">
        <v>105</v>
      </c>
      <c r="C34" s="86"/>
      <c r="D34" s="86"/>
      <c r="E34" s="499"/>
      <c r="F34" s="500"/>
      <c r="G34" s="500"/>
      <c r="H34" s="500"/>
      <c r="I34" s="495"/>
      <c r="J34" s="100"/>
      <c r="K34" s="13"/>
    </row>
    <row r="35" spans="1:11" x14ac:dyDescent="0.2">
      <c r="A35" s="13"/>
      <c r="B35" s="186" t="s">
        <v>388</v>
      </c>
      <c r="C35" s="491"/>
      <c r="D35" s="496"/>
      <c r="E35" s="509">
        <f>SUMIFS(E$69:E$5003,$C$69:$C$5003,"HS/MS",$D$69:$D$5003,$B35)</f>
        <v>0</v>
      </c>
      <c r="F35" s="509">
        <f>SUMIFS(F$69:F$5003,$C$69:$C$5003,"HS/MS",$D$69:$D$5003,$B35)</f>
        <v>0</v>
      </c>
      <c r="G35" s="509">
        <f>SUMIFS($M$69:$M$5003,$C$69:$C$5003,"HS/MS",$D$69:$D$5003,$B35)</f>
        <v>0</v>
      </c>
      <c r="H35" s="509">
        <f>SUMIFS($P$69:$P$5003,$C$69:$C$5003,"HS/MS",$D$69:$D$5003,$B35)</f>
        <v>0</v>
      </c>
      <c r="I35" s="97">
        <f t="shared" si="15"/>
        <v>0</v>
      </c>
      <c r="J35" s="100"/>
      <c r="K35" s="13"/>
    </row>
    <row r="36" spans="1:11" x14ac:dyDescent="0.2">
      <c r="A36" s="13"/>
      <c r="B36" s="186" t="s">
        <v>387</v>
      </c>
      <c r="C36" s="492"/>
      <c r="D36" s="497"/>
      <c r="E36" s="509">
        <f t="shared" ref="E36:F40" si="17">SUMIFS(E$69:E$5003,$C$69:$C$5003,"HS/MS",$D$69:$D$5003,$B36)</f>
        <v>0</v>
      </c>
      <c r="F36" s="509">
        <f t="shared" si="17"/>
        <v>0</v>
      </c>
      <c r="G36" s="491"/>
      <c r="H36" s="511"/>
      <c r="I36" s="496"/>
      <c r="J36" s="100"/>
      <c r="K36" s="13"/>
    </row>
    <row r="37" spans="1:11" x14ac:dyDescent="0.2">
      <c r="A37" s="13"/>
      <c r="B37" s="185" t="s">
        <v>179</v>
      </c>
      <c r="C37" s="492"/>
      <c r="D37" s="497"/>
      <c r="E37" s="509">
        <f t="shared" si="17"/>
        <v>0</v>
      </c>
      <c r="F37" s="509">
        <f t="shared" si="17"/>
        <v>0</v>
      </c>
      <c r="G37" s="509">
        <f>SUMIFS($M$69:$M$5003,$C$69:$C$5003,"HS/MS",$D$69:$D$5003,$B37)</f>
        <v>0</v>
      </c>
      <c r="H37" s="509">
        <f>SUMIFS($P$69:$P$5003,$C$69:$C$5003,"HS/MS",$D$69:$D$5003,$B37)</f>
        <v>0</v>
      </c>
      <c r="I37" s="97">
        <f t="shared" si="15"/>
        <v>0</v>
      </c>
      <c r="J37" s="100"/>
      <c r="K37" s="13"/>
    </row>
    <row r="38" spans="1:11" x14ac:dyDescent="0.2">
      <c r="A38" s="13"/>
      <c r="B38" s="185" t="s">
        <v>182</v>
      </c>
      <c r="C38" s="492"/>
      <c r="D38" s="497"/>
      <c r="E38" s="509">
        <f t="shared" si="17"/>
        <v>0</v>
      </c>
      <c r="F38" s="509">
        <f t="shared" si="17"/>
        <v>0</v>
      </c>
      <c r="G38" s="509">
        <f>SUMIFS($M$69:$M$5003,$C$69:$C$5003,"HS/MS",$D$69:$D$5003,$B38)</f>
        <v>0</v>
      </c>
      <c r="H38" s="509">
        <f>SUMIFS($P$69:$P$5003,$C$69:$C$5003,"HS/MS",$D$69:$D$5003,$B38)</f>
        <v>0</v>
      </c>
      <c r="I38" s="97">
        <f t="shared" si="15"/>
        <v>0</v>
      </c>
      <c r="J38" s="100"/>
      <c r="K38" s="13"/>
    </row>
    <row r="39" spans="1:11" x14ac:dyDescent="0.2">
      <c r="A39" s="13"/>
      <c r="B39" s="186" t="s">
        <v>397</v>
      </c>
      <c r="C39" s="492"/>
      <c r="D39" s="497"/>
      <c r="E39" s="509">
        <f t="shared" si="17"/>
        <v>0</v>
      </c>
      <c r="F39" s="509">
        <f t="shared" si="17"/>
        <v>0</v>
      </c>
      <c r="G39" s="509">
        <f>SUMIFS($M$69:$M$5003,$C$69:$C$5003,"HS/MS",$D$69:$D$5003,$B39)</f>
        <v>0</v>
      </c>
      <c r="H39" s="509">
        <f>SUMIFS($P$69:$P$5003,$C$69:$C$5003,"HS/MS",$D$69:$D$5003,$B39)</f>
        <v>0</v>
      </c>
      <c r="I39" s="97">
        <f t="shared" si="15"/>
        <v>0</v>
      </c>
      <c r="J39" s="100"/>
      <c r="K39" s="13"/>
    </row>
    <row r="40" spans="1:11" x14ac:dyDescent="0.2">
      <c r="A40" s="13"/>
      <c r="B40" s="186" t="s">
        <v>398</v>
      </c>
      <c r="C40" s="493"/>
      <c r="D40" s="498"/>
      <c r="E40" s="509">
        <f t="shared" si="17"/>
        <v>0</v>
      </c>
      <c r="F40" s="509">
        <f t="shared" si="17"/>
        <v>0</v>
      </c>
      <c r="G40" s="525"/>
      <c r="H40" s="525"/>
      <c r="I40" s="501"/>
      <c r="J40" s="100"/>
      <c r="K40" s="13"/>
    </row>
    <row r="41" spans="1:11" ht="15" x14ac:dyDescent="0.25">
      <c r="A41" s="13"/>
      <c r="B41" s="184" t="s">
        <v>103</v>
      </c>
      <c r="C41" s="86"/>
      <c r="D41" s="86"/>
      <c r="E41" s="499"/>
      <c r="F41" s="500"/>
      <c r="G41" s="500"/>
      <c r="H41" s="500"/>
      <c r="I41" s="501"/>
      <c r="J41" s="100"/>
      <c r="K41" s="13"/>
    </row>
    <row r="42" spans="1:11" x14ac:dyDescent="0.2">
      <c r="A42" s="13"/>
      <c r="B42" s="186" t="s">
        <v>388</v>
      </c>
      <c r="C42" s="491"/>
      <c r="D42" s="496"/>
      <c r="E42" s="509">
        <f>SUMIFS(E$69:E$5003,$C$69:$C$5003,"MS",$D$69:$D$5003,$B42)</f>
        <v>0</v>
      </c>
      <c r="F42" s="509">
        <f>SUMIFS(F$69:F$5003,$C$69:$C$5003,"MS",$D$69:$D$5003,$B42)</f>
        <v>0</v>
      </c>
      <c r="G42" s="509">
        <f>SUMIFS($M$69:$M$5003,$C$69:$C$5003,"MS",$D$69:$D$5003,$B42)</f>
        <v>0</v>
      </c>
      <c r="H42" s="509">
        <f>SUMIFS($P$69:$P$5003,$C$69:$C$5003,"MS",$D$69:$D$5003,$B42)</f>
        <v>0</v>
      </c>
      <c r="I42" s="97">
        <f t="shared" si="15"/>
        <v>0</v>
      </c>
      <c r="J42" s="100"/>
      <c r="K42" s="13"/>
    </row>
    <row r="43" spans="1:11" x14ac:dyDescent="0.2">
      <c r="A43" s="13"/>
      <c r="B43" s="186" t="s">
        <v>387</v>
      </c>
      <c r="C43" s="492"/>
      <c r="D43" s="497"/>
      <c r="E43" s="509">
        <f t="shared" ref="E43:F47" si="18">SUMIFS(E$69:E$5003,$C$69:$C$5003,"MS",$D$69:$D$5003,$B43)</f>
        <v>0</v>
      </c>
      <c r="F43" s="509">
        <f t="shared" si="18"/>
        <v>0</v>
      </c>
      <c r="G43" s="493"/>
      <c r="H43" s="512"/>
      <c r="I43" s="498"/>
      <c r="J43" s="100"/>
      <c r="K43" s="13"/>
    </row>
    <row r="44" spans="1:11" x14ac:dyDescent="0.2">
      <c r="A44" s="13"/>
      <c r="B44" s="185" t="s">
        <v>179</v>
      </c>
      <c r="C44" s="492"/>
      <c r="D44" s="497"/>
      <c r="E44" s="509">
        <f t="shared" si="18"/>
        <v>0</v>
      </c>
      <c r="F44" s="509">
        <f t="shared" si="18"/>
        <v>0</v>
      </c>
      <c r="G44" s="509">
        <f>SUMIFS($M$69:$M$5003,$C$69:$C$5003,"MS",$D$69:$D$5003,$B44)</f>
        <v>0</v>
      </c>
      <c r="H44" s="509">
        <f>SUMIFS($P$69:$P$5003,$C$69:$C$5003,"MS",$D$69:$D$5003,$B44)</f>
        <v>0</v>
      </c>
      <c r="I44" s="97">
        <f t="shared" si="15"/>
        <v>0</v>
      </c>
      <c r="J44" s="100"/>
      <c r="K44" s="13"/>
    </row>
    <row r="45" spans="1:11" x14ac:dyDescent="0.2">
      <c r="A45" s="13"/>
      <c r="B45" s="185" t="s">
        <v>182</v>
      </c>
      <c r="C45" s="492"/>
      <c r="D45" s="497"/>
      <c r="E45" s="509">
        <f t="shared" si="18"/>
        <v>0</v>
      </c>
      <c r="F45" s="509">
        <f t="shared" si="18"/>
        <v>0</v>
      </c>
      <c r="G45" s="509">
        <f>SUMIFS($M$69:$M$5003,$C$69:$C$5003,"MS",$D$69:$D$5003,$B45)</f>
        <v>0</v>
      </c>
      <c r="H45" s="509">
        <f>SUMIFS($P$69:$P$5003,$C$69:$C$5003,"MS",$D$69:$D$5003,$B45)</f>
        <v>0</v>
      </c>
      <c r="I45" s="97">
        <f t="shared" si="15"/>
        <v>0</v>
      </c>
      <c r="J45" s="100"/>
      <c r="K45" s="13"/>
    </row>
    <row r="46" spans="1:11" x14ac:dyDescent="0.2">
      <c r="A46" s="13"/>
      <c r="B46" s="186" t="s">
        <v>397</v>
      </c>
      <c r="C46" s="492"/>
      <c r="D46" s="497"/>
      <c r="E46" s="509">
        <f t="shared" si="18"/>
        <v>0</v>
      </c>
      <c r="F46" s="509">
        <f t="shared" si="18"/>
        <v>0</v>
      </c>
      <c r="G46" s="509">
        <f>SUMIFS($M$69:$M$5003,$C$69:$C$5003,"MS",$D$69:$D$5003,$B46)</f>
        <v>0</v>
      </c>
      <c r="H46" s="509">
        <f>SUMIFS($P$69:$P$5003,$C$69:$C$5003,"MS",$D$69:$D$5003,$B46)</f>
        <v>0</v>
      </c>
      <c r="I46" s="97">
        <f t="shared" si="15"/>
        <v>0</v>
      </c>
      <c r="J46" s="100"/>
      <c r="K46" s="13"/>
    </row>
    <row r="47" spans="1:11" x14ac:dyDescent="0.2">
      <c r="A47" s="13"/>
      <c r="B47" s="186" t="s">
        <v>398</v>
      </c>
      <c r="C47" s="493"/>
      <c r="D47" s="498"/>
      <c r="E47" s="509">
        <f t="shared" si="18"/>
        <v>0</v>
      </c>
      <c r="F47" s="509">
        <f t="shared" si="18"/>
        <v>0</v>
      </c>
      <c r="G47" s="525"/>
      <c r="H47" s="525"/>
      <c r="I47" s="501"/>
      <c r="J47" s="100"/>
      <c r="K47" s="13"/>
    </row>
    <row r="48" spans="1:11" ht="15" x14ac:dyDescent="0.25">
      <c r="A48" s="13"/>
      <c r="B48" s="184" t="s">
        <v>106</v>
      </c>
      <c r="C48" s="86"/>
      <c r="D48" s="86"/>
      <c r="E48" s="499"/>
      <c r="F48" s="500"/>
      <c r="G48" s="500"/>
      <c r="H48" s="500"/>
      <c r="I48" s="501"/>
      <c r="J48" s="100"/>
      <c r="K48" s="100"/>
    </row>
    <row r="49" spans="1:13" x14ac:dyDescent="0.2">
      <c r="A49" s="13"/>
      <c r="B49" s="186" t="s">
        <v>388</v>
      </c>
      <c r="C49" s="491"/>
      <c r="D49" s="496"/>
      <c r="E49" s="509">
        <f>SUMIFS(E$69:E$5003,$C$69:$C$5003,"MS/NS",$D$69:$D$5003,$B49)</f>
        <v>0</v>
      </c>
      <c r="F49" s="509">
        <f>SUMIFS(F$69:F$5003,$C$69:$C$5003,"MS/NS",$D$69:$D$5003,$B49)</f>
        <v>0</v>
      </c>
      <c r="G49" s="509">
        <f>SUMIFS($M$69:$M$5003,$C$69:$C$5003,"MS/NS",$D$69:$D$5003,$B49)</f>
        <v>0</v>
      </c>
      <c r="H49" s="509">
        <f>SUMIFS($P$69:$P$5003,$C$69:$C$5003,"MS/NS",$D$69:$D$5003,$B49)</f>
        <v>0</v>
      </c>
      <c r="I49" s="97">
        <f t="shared" si="15"/>
        <v>0</v>
      </c>
      <c r="J49" s="100"/>
      <c r="K49" s="100"/>
    </row>
    <row r="50" spans="1:13" x14ac:dyDescent="0.2">
      <c r="A50" s="13"/>
      <c r="B50" s="186" t="s">
        <v>387</v>
      </c>
      <c r="C50" s="492"/>
      <c r="D50" s="497"/>
      <c r="E50" s="509">
        <f t="shared" ref="E50:F54" si="19">SUMIFS(E$69:E$5003,$C$69:$C$5003,"MS/NS",$D$69:$D$5003,$B50)</f>
        <v>0</v>
      </c>
      <c r="F50" s="509">
        <f t="shared" si="19"/>
        <v>0</v>
      </c>
      <c r="G50" s="491"/>
      <c r="H50" s="511"/>
      <c r="I50" s="496"/>
      <c r="J50" s="100"/>
      <c r="K50" s="100"/>
    </row>
    <row r="51" spans="1:13" x14ac:dyDescent="0.2">
      <c r="A51" s="13"/>
      <c r="B51" s="185" t="s">
        <v>179</v>
      </c>
      <c r="C51" s="492"/>
      <c r="D51" s="497"/>
      <c r="E51" s="509">
        <f t="shared" si="19"/>
        <v>0</v>
      </c>
      <c r="F51" s="509">
        <f t="shared" si="19"/>
        <v>0</v>
      </c>
      <c r="G51" s="509">
        <f>SUMIFS($M$69:$M$5003,$C$69:$C$5003,"MS/NS",$D$69:$D$5003,$B51)</f>
        <v>0</v>
      </c>
      <c r="H51" s="509">
        <f>SUMIFS($P$69:$P$5003,$C$69:$C$5003,"MS/NS",$D$69:$D$5003,$B51)</f>
        <v>0</v>
      </c>
      <c r="I51" s="97">
        <f t="shared" si="15"/>
        <v>0</v>
      </c>
      <c r="J51" s="100"/>
      <c r="K51" s="100"/>
    </row>
    <row r="52" spans="1:13" x14ac:dyDescent="0.2">
      <c r="A52" s="13"/>
      <c r="B52" s="185" t="s">
        <v>182</v>
      </c>
      <c r="C52" s="492"/>
      <c r="D52" s="497"/>
      <c r="E52" s="509">
        <f t="shared" si="19"/>
        <v>0</v>
      </c>
      <c r="F52" s="509">
        <f t="shared" si="19"/>
        <v>0</v>
      </c>
      <c r="G52" s="509">
        <f>SUMIFS($M$69:$M$5003,$C$69:$C$5003,"MS/NS",$D$69:$D$5003,$B52)</f>
        <v>0</v>
      </c>
      <c r="H52" s="509">
        <f>SUMIFS($P$69:$P$5003,$C$69:$C$5003,"MS/NS",$D$69:$D$5003,$B52)</f>
        <v>0</v>
      </c>
      <c r="I52" s="97">
        <f t="shared" si="15"/>
        <v>0</v>
      </c>
      <c r="J52" s="100"/>
      <c r="K52" s="100"/>
    </row>
    <row r="53" spans="1:13" x14ac:dyDescent="0.2">
      <c r="A53" s="13"/>
      <c r="B53" s="186" t="s">
        <v>397</v>
      </c>
      <c r="C53" s="492"/>
      <c r="D53" s="497"/>
      <c r="E53" s="509">
        <f t="shared" si="19"/>
        <v>0</v>
      </c>
      <c r="F53" s="509">
        <f t="shared" si="19"/>
        <v>0</v>
      </c>
      <c r="G53" s="509">
        <f>SUMIFS($M$69:$M$5003,$C$69:$C$5003,"MS/NS",$D$69:$D$5003,$B53)</f>
        <v>0</v>
      </c>
      <c r="H53" s="509">
        <f>SUMIFS($P$69:$P$5003,$C$69:$C$5003,"MS/NS",$D$69:$D$5003,$B53)</f>
        <v>0</v>
      </c>
      <c r="I53" s="97">
        <f t="shared" si="15"/>
        <v>0</v>
      </c>
      <c r="J53" s="100"/>
      <c r="K53" s="100"/>
    </row>
    <row r="54" spans="1:13" x14ac:dyDescent="0.2">
      <c r="A54" s="13"/>
      <c r="B54" s="186" t="s">
        <v>398</v>
      </c>
      <c r="C54" s="493"/>
      <c r="D54" s="498"/>
      <c r="E54" s="509">
        <f t="shared" si="19"/>
        <v>0</v>
      </c>
      <c r="F54" s="509">
        <f t="shared" si="19"/>
        <v>0</v>
      </c>
      <c r="G54" s="525"/>
      <c r="H54" s="525"/>
      <c r="I54" s="501"/>
      <c r="J54" s="100"/>
      <c r="K54" s="100"/>
    </row>
    <row r="55" spans="1:13" ht="15" x14ac:dyDescent="0.25">
      <c r="A55" s="13"/>
      <c r="B55" s="184" t="s">
        <v>104</v>
      </c>
      <c r="C55" s="86"/>
      <c r="D55" s="86"/>
      <c r="E55" s="499"/>
      <c r="F55" s="500"/>
      <c r="G55" s="500"/>
      <c r="H55" s="500"/>
      <c r="I55" s="501"/>
      <c r="J55" s="100"/>
      <c r="K55" s="100"/>
    </row>
    <row r="56" spans="1:13" x14ac:dyDescent="0.2">
      <c r="A56" s="13"/>
      <c r="B56" s="186" t="s">
        <v>388</v>
      </c>
      <c r="C56" s="491"/>
      <c r="D56" s="496"/>
      <c r="E56" s="509">
        <f t="shared" ref="E56:F59" si="20">SUMIFS(E$69:E$5003,$C$69:$C$5003,"NS",$D$69:$D$5003,$B56)</f>
        <v>0</v>
      </c>
      <c r="F56" s="509">
        <f t="shared" si="20"/>
        <v>0</v>
      </c>
      <c r="G56" s="509">
        <f>SUMIFS($M$69:$M$5003,$C$69:$C$5003,"NS",$D$69:$D$5003,$B56)</f>
        <v>0</v>
      </c>
      <c r="H56" s="509">
        <f>SUMIFS($P$69:$P$5003,$C$69:$C$5003,"NS",$D$69:$D$5003,$B56)</f>
        <v>0</v>
      </c>
      <c r="I56" s="97">
        <f t="shared" si="15"/>
        <v>0</v>
      </c>
      <c r="J56" s="100"/>
      <c r="K56" s="100"/>
    </row>
    <row r="57" spans="1:13" x14ac:dyDescent="0.2">
      <c r="A57" s="13"/>
      <c r="B57" s="186" t="s">
        <v>387</v>
      </c>
      <c r="C57" s="492"/>
      <c r="D57" s="497"/>
      <c r="E57" s="509">
        <f t="shared" si="20"/>
        <v>0</v>
      </c>
      <c r="F57" s="509">
        <f t="shared" si="20"/>
        <v>0</v>
      </c>
      <c r="G57" s="491"/>
      <c r="H57" s="511"/>
      <c r="I57" s="496"/>
      <c r="J57" s="100"/>
      <c r="K57" s="100"/>
    </row>
    <row r="58" spans="1:13" x14ac:dyDescent="0.2">
      <c r="A58" s="13"/>
      <c r="B58" s="185" t="s">
        <v>179</v>
      </c>
      <c r="C58" s="492"/>
      <c r="D58" s="497"/>
      <c r="E58" s="509">
        <f t="shared" si="20"/>
        <v>0</v>
      </c>
      <c r="F58" s="509">
        <f t="shared" si="20"/>
        <v>0</v>
      </c>
      <c r="G58" s="509">
        <f t="shared" ref="G58:G59" si="21">SUMIFS($M$69:$M$5003,$C$69:$C$5003,"NS",$D$69:$D$5003,$B58)</f>
        <v>0</v>
      </c>
      <c r="H58" s="509">
        <f t="shared" ref="H58:H59" si="22">SUMIFS($P$69:$P$5003,$C$69:$C$5003,"NS",$D$69:$D$5003,$B58)</f>
        <v>0</v>
      </c>
      <c r="I58" s="97">
        <f t="shared" si="15"/>
        <v>0</v>
      </c>
      <c r="J58" s="100"/>
      <c r="K58" s="100"/>
    </row>
    <row r="59" spans="1:13" x14ac:dyDescent="0.2">
      <c r="A59" s="13"/>
      <c r="B59" s="185" t="s">
        <v>182</v>
      </c>
      <c r="C59" s="493"/>
      <c r="D59" s="498"/>
      <c r="E59" s="509">
        <f t="shared" si="20"/>
        <v>0</v>
      </c>
      <c r="F59" s="509">
        <f t="shared" si="20"/>
        <v>0</v>
      </c>
      <c r="G59" s="509">
        <f t="shared" si="21"/>
        <v>0</v>
      </c>
      <c r="H59" s="509">
        <f t="shared" si="22"/>
        <v>0</v>
      </c>
      <c r="I59" s="97">
        <f>SUM(G59:H59)</f>
        <v>0</v>
      </c>
      <c r="J59" s="100"/>
      <c r="K59" s="100"/>
    </row>
    <row r="60" spans="1:13" ht="15" x14ac:dyDescent="0.25">
      <c r="A60" s="13"/>
      <c r="B60" s="188" t="s">
        <v>82</v>
      </c>
      <c r="C60" s="189"/>
      <c r="D60" s="189"/>
      <c r="E60" s="189"/>
      <c r="F60" s="189"/>
      <c r="G60" s="190"/>
      <c r="H60" s="191"/>
      <c r="I60" s="192">
        <f>SUM(I18:I59)</f>
        <v>0</v>
      </c>
      <c r="J60" s="100"/>
      <c r="K60" s="100"/>
    </row>
    <row r="61" spans="1:13" x14ac:dyDescent="0.2">
      <c r="A61" s="13"/>
      <c r="B61" s="13"/>
      <c r="C61" s="13"/>
      <c r="D61" s="13"/>
      <c r="E61" s="13"/>
      <c r="F61" s="13"/>
      <c r="G61" s="13"/>
      <c r="H61" s="13"/>
      <c r="I61" s="13"/>
      <c r="J61" s="100"/>
      <c r="K61" s="13"/>
    </row>
    <row r="62" spans="1:13" ht="48" customHeight="1" x14ac:dyDescent="0.2">
      <c r="A62" s="13"/>
      <c r="B62" s="193" t="str">
        <f>"Gebuchter Jahresaufwand für vermiedene Netzentgelte gemäß handelsrechtlichem Jahresabschluss " &amp; 'A. Allgemeine Informationen'!$C$14-2</f>
        <v>Gebuchter Jahresaufwand für vermiedene Netzentgelte gemäß handelsrechtlichem Jahresabschluss 2021</v>
      </c>
      <c r="C62" s="194"/>
      <c r="D62" s="13"/>
      <c r="E62" s="13"/>
      <c r="F62" s="13"/>
      <c r="G62" s="13"/>
      <c r="H62" s="13"/>
      <c r="I62" s="13"/>
      <c r="J62" s="13"/>
      <c r="K62" s="13"/>
    </row>
    <row r="63" spans="1:13" x14ac:dyDescent="0.2">
      <c r="A63" s="13"/>
      <c r="B63" s="13"/>
      <c r="C63" s="13"/>
      <c r="D63" s="13"/>
      <c r="E63" s="13"/>
      <c r="F63" s="13"/>
      <c r="G63" s="13"/>
      <c r="H63" s="13"/>
      <c r="I63" s="13"/>
      <c r="J63" s="13"/>
      <c r="K63" s="13"/>
      <c r="L63" s="13"/>
      <c r="M63" s="13"/>
    </row>
    <row r="64" spans="1:13" ht="15" thickBot="1" x14ac:dyDescent="0.25"/>
    <row r="65" spans="2:18" s="455" customFormat="1" ht="18" customHeight="1" x14ac:dyDescent="0.2">
      <c r="B65" s="487" t="s">
        <v>353</v>
      </c>
      <c r="C65" s="488"/>
      <c r="D65" s="488"/>
      <c r="E65" s="488"/>
      <c r="F65" s="488"/>
      <c r="G65" s="488"/>
      <c r="H65" s="488"/>
      <c r="I65" s="488"/>
      <c r="J65" s="488"/>
      <c r="K65" s="488"/>
      <c r="L65" s="488"/>
      <c r="M65" s="488"/>
      <c r="N65" s="488"/>
      <c r="O65" s="456"/>
      <c r="P65" s="456"/>
      <c r="Q65" s="456"/>
      <c r="R65" s="457"/>
    </row>
    <row r="66" spans="2:18" s="455" customFormat="1" ht="36" customHeight="1" x14ac:dyDescent="0.2">
      <c r="B66" s="458" t="s">
        <v>354</v>
      </c>
      <c r="C66" s="459"/>
      <c r="D66" s="459"/>
      <c r="E66" s="461" t="s">
        <v>355</v>
      </c>
      <c r="F66" s="460"/>
      <c r="G66" s="462" t="s">
        <v>356</v>
      </c>
      <c r="H66" s="463"/>
      <c r="I66" s="461" t="s">
        <v>357</v>
      </c>
      <c r="J66" s="459"/>
      <c r="K66" s="592" t="s">
        <v>358</v>
      </c>
      <c r="L66" s="593"/>
      <c r="M66" s="594"/>
      <c r="N66" s="592" t="s">
        <v>359</v>
      </c>
      <c r="O66" s="593"/>
      <c r="P66" s="594"/>
      <c r="Q66" s="595" t="s">
        <v>360</v>
      </c>
      <c r="R66" s="596"/>
    </row>
    <row r="67" spans="2:18" s="455" customFormat="1" ht="75" customHeight="1" x14ac:dyDescent="0.2">
      <c r="B67" s="464" t="s">
        <v>361</v>
      </c>
      <c r="C67" s="465" t="s">
        <v>362</v>
      </c>
      <c r="D67" s="489" t="s">
        <v>363</v>
      </c>
      <c r="E67" s="465" t="s">
        <v>364</v>
      </c>
      <c r="F67" s="465" t="s">
        <v>372</v>
      </c>
      <c r="G67" s="465" t="s">
        <v>365</v>
      </c>
      <c r="H67" s="465" t="s">
        <v>366</v>
      </c>
      <c r="I67" s="465" t="s">
        <v>367</v>
      </c>
      <c r="J67" s="510" t="s">
        <v>368</v>
      </c>
      <c r="K67" s="466" t="s">
        <v>369</v>
      </c>
      <c r="L67" s="467" t="s">
        <v>371</v>
      </c>
      <c r="M67" s="466" t="s">
        <v>396</v>
      </c>
      <c r="N67" s="466" t="s">
        <v>369</v>
      </c>
      <c r="O67" s="467" t="s">
        <v>371</v>
      </c>
      <c r="P67" s="466" t="s">
        <v>396</v>
      </c>
      <c r="Q67" s="465" t="s">
        <v>369</v>
      </c>
      <c r="R67" s="468" t="s">
        <v>396</v>
      </c>
    </row>
    <row r="68" spans="2:18" s="455" customFormat="1" ht="15" customHeight="1" x14ac:dyDescent="0.2">
      <c r="B68" s="469"/>
      <c r="C68" s="470"/>
      <c r="D68" s="470"/>
      <c r="E68" s="471"/>
      <c r="F68" s="471"/>
      <c r="G68" s="472"/>
      <c r="H68" s="472"/>
      <c r="I68" s="471"/>
      <c r="J68" s="473" t="s">
        <v>186</v>
      </c>
      <c r="K68" s="474">
        <f>SUM(N69:N153)</f>
        <v>0</v>
      </c>
      <c r="L68" s="475"/>
      <c r="M68" s="474">
        <f>SUM(P69:P153)</f>
        <v>0</v>
      </c>
      <c r="N68" s="474">
        <f>SUM(Q69:Q153)</f>
        <v>0</v>
      </c>
      <c r="O68" s="475"/>
      <c r="P68" s="474">
        <f>SUM(S69:S153)</f>
        <v>0</v>
      </c>
      <c r="Q68" s="474">
        <f>SUM(T69:T153)</f>
        <v>0</v>
      </c>
      <c r="R68" s="476">
        <f>SUM(U69:U153)</f>
        <v>0</v>
      </c>
    </row>
    <row r="69" spans="2:18" s="455" customFormat="1" ht="15" customHeight="1" x14ac:dyDescent="0.2">
      <c r="B69" s="477"/>
      <c r="C69" s="478" t="s">
        <v>370</v>
      </c>
      <c r="D69" s="486" t="s">
        <v>370</v>
      </c>
      <c r="E69" s="479"/>
      <c r="F69" s="479"/>
      <c r="G69" s="480"/>
      <c r="H69" s="480"/>
      <c r="I69" s="481"/>
      <c r="J69" s="508"/>
      <c r="K69" s="482">
        <f>$E69*$G69</f>
        <v>0</v>
      </c>
      <c r="L69" s="483">
        <v>1</v>
      </c>
      <c r="M69" s="482">
        <f>K69*L69</f>
        <v>0</v>
      </c>
      <c r="N69" s="482">
        <f>$F69*$H69/100</f>
        <v>0</v>
      </c>
      <c r="O69" s="483">
        <v>1</v>
      </c>
      <c r="P69" s="482">
        <f>N69*O69</f>
        <v>0</v>
      </c>
      <c r="Q69" s="482">
        <f>K69+N69</f>
        <v>0</v>
      </c>
      <c r="R69" s="484">
        <f>M69+P69</f>
        <v>0</v>
      </c>
    </row>
    <row r="70" spans="2:18" s="455" customFormat="1" ht="15" customHeight="1" x14ac:dyDescent="0.2">
      <c r="B70" s="477"/>
      <c r="C70" s="478" t="s">
        <v>370</v>
      </c>
      <c r="D70" s="486" t="s">
        <v>370</v>
      </c>
      <c r="E70" s="479"/>
      <c r="F70" s="479"/>
      <c r="G70" s="480"/>
      <c r="H70" s="480"/>
      <c r="I70" s="481"/>
      <c r="J70" s="508"/>
      <c r="K70" s="482">
        <f t="shared" ref="K70:K134" si="23">$E70*$G70</f>
        <v>0</v>
      </c>
      <c r="L70" s="483">
        <v>1</v>
      </c>
      <c r="M70" s="482">
        <f t="shared" ref="M70:M81" si="24">K70*L70</f>
        <v>0</v>
      </c>
      <c r="N70" s="482">
        <f t="shared" ref="N70:N134" si="25">$F70*$H70/100</f>
        <v>0</v>
      </c>
      <c r="O70" s="483">
        <v>1</v>
      </c>
      <c r="P70" s="482">
        <f t="shared" ref="P70:P81" si="26">N70*O70</f>
        <v>0</v>
      </c>
      <c r="Q70" s="482">
        <f t="shared" ref="Q70:Q81" si="27">K70+N70</f>
        <v>0</v>
      </c>
      <c r="R70" s="484">
        <f t="shared" ref="R70:R81" si="28">M70+P70</f>
        <v>0</v>
      </c>
    </row>
    <row r="71" spans="2:18" s="455" customFormat="1" ht="15" customHeight="1" x14ac:dyDescent="0.2">
      <c r="B71" s="477"/>
      <c r="C71" s="478" t="s">
        <v>370</v>
      </c>
      <c r="D71" s="486" t="s">
        <v>370</v>
      </c>
      <c r="E71" s="479"/>
      <c r="F71" s="479"/>
      <c r="G71" s="480"/>
      <c r="H71" s="480"/>
      <c r="I71" s="481"/>
      <c r="J71" s="508"/>
      <c r="K71" s="482">
        <f t="shared" si="23"/>
        <v>0</v>
      </c>
      <c r="L71" s="483">
        <v>1</v>
      </c>
      <c r="M71" s="482">
        <f t="shared" si="24"/>
        <v>0</v>
      </c>
      <c r="N71" s="485">
        <f t="shared" si="25"/>
        <v>0</v>
      </c>
      <c r="O71" s="483">
        <v>1</v>
      </c>
      <c r="P71" s="482">
        <f t="shared" si="26"/>
        <v>0</v>
      </c>
      <c r="Q71" s="482">
        <f t="shared" si="27"/>
        <v>0</v>
      </c>
      <c r="R71" s="484">
        <f t="shared" si="28"/>
        <v>0</v>
      </c>
    </row>
    <row r="72" spans="2:18" s="455" customFormat="1" ht="15" customHeight="1" x14ac:dyDescent="0.2">
      <c r="B72" s="477"/>
      <c r="C72" s="478" t="s">
        <v>370</v>
      </c>
      <c r="D72" s="486" t="s">
        <v>370</v>
      </c>
      <c r="E72" s="479"/>
      <c r="F72" s="479"/>
      <c r="G72" s="480"/>
      <c r="H72" s="480"/>
      <c r="I72" s="481"/>
      <c r="J72" s="508"/>
      <c r="K72" s="482">
        <f t="shared" si="23"/>
        <v>0</v>
      </c>
      <c r="L72" s="483">
        <v>1</v>
      </c>
      <c r="M72" s="482">
        <f t="shared" si="24"/>
        <v>0</v>
      </c>
      <c r="N72" s="482">
        <f t="shared" si="25"/>
        <v>0</v>
      </c>
      <c r="O72" s="483">
        <v>1</v>
      </c>
      <c r="P72" s="482">
        <f t="shared" si="26"/>
        <v>0</v>
      </c>
      <c r="Q72" s="482">
        <f t="shared" si="27"/>
        <v>0</v>
      </c>
      <c r="R72" s="484">
        <f t="shared" si="28"/>
        <v>0</v>
      </c>
    </row>
    <row r="73" spans="2:18" s="455" customFormat="1" ht="15" customHeight="1" x14ac:dyDescent="0.2">
      <c r="B73" s="477"/>
      <c r="C73" s="478" t="s">
        <v>370</v>
      </c>
      <c r="D73" s="486" t="s">
        <v>370</v>
      </c>
      <c r="E73" s="479"/>
      <c r="F73" s="479"/>
      <c r="G73" s="480"/>
      <c r="H73" s="480"/>
      <c r="I73" s="481"/>
      <c r="J73" s="508"/>
      <c r="K73" s="482">
        <f t="shared" si="23"/>
        <v>0</v>
      </c>
      <c r="L73" s="483">
        <v>1</v>
      </c>
      <c r="M73" s="482">
        <f t="shared" si="24"/>
        <v>0</v>
      </c>
      <c r="N73" s="482">
        <f t="shared" si="25"/>
        <v>0</v>
      </c>
      <c r="O73" s="483">
        <v>1</v>
      </c>
      <c r="P73" s="482">
        <f t="shared" si="26"/>
        <v>0</v>
      </c>
      <c r="Q73" s="482">
        <f t="shared" si="27"/>
        <v>0</v>
      </c>
      <c r="R73" s="484">
        <f t="shared" si="28"/>
        <v>0</v>
      </c>
    </row>
    <row r="74" spans="2:18" s="455" customFormat="1" ht="15" customHeight="1" x14ac:dyDescent="0.2">
      <c r="B74" s="477"/>
      <c r="C74" s="478" t="s">
        <v>370</v>
      </c>
      <c r="D74" s="486" t="s">
        <v>370</v>
      </c>
      <c r="E74" s="479"/>
      <c r="F74" s="479"/>
      <c r="G74" s="480"/>
      <c r="H74" s="480"/>
      <c r="I74" s="481"/>
      <c r="J74" s="508"/>
      <c r="K74" s="482">
        <f t="shared" si="23"/>
        <v>0</v>
      </c>
      <c r="L74" s="483">
        <v>1</v>
      </c>
      <c r="M74" s="482">
        <f t="shared" si="24"/>
        <v>0</v>
      </c>
      <c r="N74" s="482">
        <f t="shared" si="25"/>
        <v>0</v>
      </c>
      <c r="O74" s="483">
        <v>1</v>
      </c>
      <c r="P74" s="482">
        <f t="shared" si="26"/>
        <v>0</v>
      </c>
      <c r="Q74" s="482">
        <f t="shared" si="27"/>
        <v>0</v>
      </c>
      <c r="R74" s="484">
        <f t="shared" si="28"/>
        <v>0</v>
      </c>
    </row>
    <row r="75" spans="2:18" s="455" customFormat="1" ht="15" customHeight="1" x14ac:dyDescent="0.2">
      <c r="B75" s="477"/>
      <c r="C75" s="478" t="s">
        <v>370</v>
      </c>
      <c r="D75" s="486" t="s">
        <v>370</v>
      </c>
      <c r="E75" s="479"/>
      <c r="F75" s="479"/>
      <c r="G75" s="480"/>
      <c r="H75" s="480"/>
      <c r="I75" s="481"/>
      <c r="J75" s="508"/>
      <c r="K75" s="482">
        <f t="shared" si="23"/>
        <v>0</v>
      </c>
      <c r="L75" s="483">
        <v>1</v>
      </c>
      <c r="M75" s="482">
        <f t="shared" si="24"/>
        <v>0</v>
      </c>
      <c r="N75" s="482">
        <f t="shared" si="25"/>
        <v>0</v>
      </c>
      <c r="O75" s="483">
        <v>1</v>
      </c>
      <c r="P75" s="482">
        <f t="shared" si="26"/>
        <v>0</v>
      </c>
      <c r="Q75" s="482">
        <f t="shared" si="27"/>
        <v>0</v>
      </c>
      <c r="R75" s="484">
        <f t="shared" si="28"/>
        <v>0</v>
      </c>
    </row>
    <row r="76" spans="2:18" s="455" customFormat="1" ht="15" customHeight="1" x14ac:dyDescent="0.2">
      <c r="B76" s="477"/>
      <c r="C76" s="478" t="s">
        <v>370</v>
      </c>
      <c r="D76" s="486" t="s">
        <v>370</v>
      </c>
      <c r="E76" s="479"/>
      <c r="F76" s="479"/>
      <c r="G76" s="480"/>
      <c r="H76" s="480"/>
      <c r="I76" s="481"/>
      <c r="J76" s="508"/>
      <c r="K76" s="482">
        <f t="shared" si="23"/>
        <v>0</v>
      </c>
      <c r="L76" s="483">
        <v>1</v>
      </c>
      <c r="M76" s="482">
        <f t="shared" si="24"/>
        <v>0</v>
      </c>
      <c r="N76" s="482">
        <f t="shared" si="25"/>
        <v>0</v>
      </c>
      <c r="O76" s="483">
        <v>1</v>
      </c>
      <c r="P76" s="482">
        <f t="shared" si="26"/>
        <v>0</v>
      </c>
      <c r="Q76" s="482">
        <f t="shared" si="27"/>
        <v>0</v>
      </c>
      <c r="R76" s="484">
        <f t="shared" si="28"/>
        <v>0</v>
      </c>
    </row>
    <row r="77" spans="2:18" s="455" customFormat="1" ht="15" customHeight="1" x14ac:dyDescent="0.2">
      <c r="B77" s="477"/>
      <c r="C77" s="478" t="s">
        <v>370</v>
      </c>
      <c r="D77" s="486" t="s">
        <v>370</v>
      </c>
      <c r="E77" s="479"/>
      <c r="F77" s="479"/>
      <c r="G77" s="480"/>
      <c r="H77" s="480"/>
      <c r="I77" s="481"/>
      <c r="J77" s="508"/>
      <c r="K77" s="482">
        <f t="shared" si="23"/>
        <v>0</v>
      </c>
      <c r="L77" s="483">
        <v>1</v>
      </c>
      <c r="M77" s="482">
        <f t="shared" si="24"/>
        <v>0</v>
      </c>
      <c r="N77" s="482">
        <f t="shared" si="25"/>
        <v>0</v>
      </c>
      <c r="O77" s="483">
        <v>1</v>
      </c>
      <c r="P77" s="482">
        <f t="shared" si="26"/>
        <v>0</v>
      </c>
      <c r="Q77" s="482">
        <f t="shared" si="27"/>
        <v>0</v>
      </c>
      <c r="R77" s="484">
        <f t="shared" si="28"/>
        <v>0</v>
      </c>
    </row>
    <row r="78" spans="2:18" s="455" customFormat="1" ht="15" customHeight="1" x14ac:dyDescent="0.2">
      <c r="B78" s="477"/>
      <c r="C78" s="478" t="s">
        <v>370</v>
      </c>
      <c r="D78" s="486" t="s">
        <v>370</v>
      </c>
      <c r="E78" s="479"/>
      <c r="F78" s="479"/>
      <c r="G78" s="480"/>
      <c r="H78" s="480"/>
      <c r="I78" s="481"/>
      <c r="J78" s="508"/>
      <c r="K78" s="482">
        <f t="shared" si="23"/>
        <v>0</v>
      </c>
      <c r="L78" s="483">
        <v>1</v>
      </c>
      <c r="M78" s="482">
        <f t="shared" si="24"/>
        <v>0</v>
      </c>
      <c r="N78" s="482">
        <f t="shared" si="25"/>
        <v>0</v>
      </c>
      <c r="O78" s="483">
        <v>1</v>
      </c>
      <c r="P78" s="482">
        <f t="shared" si="26"/>
        <v>0</v>
      </c>
      <c r="Q78" s="482">
        <f t="shared" si="27"/>
        <v>0</v>
      </c>
      <c r="R78" s="484">
        <f t="shared" si="28"/>
        <v>0</v>
      </c>
    </row>
    <row r="79" spans="2:18" s="455" customFormat="1" ht="15" customHeight="1" x14ac:dyDescent="0.2">
      <c r="B79" s="477"/>
      <c r="C79" s="478" t="s">
        <v>370</v>
      </c>
      <c r="D79" s="486" t="s">
        <v>370</v>
      </c>
      <c r="E79" s="479"/>
      <c r="F79" s="479"/>
      <c r="G79" s="480"/>
      <c r="H79" s="480"/>
      <c r="I79" s="481"/>
      <c r="J79" s="508"/>
      <c r="K79" s="482">
        <f t="shared" si="23"/>
        <v>0</v>
      </c>
      <c r="L79" s="483">
        <v>1</v>
      </c>
      <c r="M79" s="482">
        <f t="shared" si="24"/>
        <v>0</v>
      </c>
      <c r="N79" s="482">
        <f t="shared" si="25"/>
        <v>0</v>
      </c>
      <c r="O79" s="483">
        <v>1</v>
      </c>
      <c r="P79" s="482">
        <f t="shared" si="26"/>
        <v>0</v>
      </c>
      <c r="Q79" s="482">
        <f t="shared" si="27"/>
        <v>0</v>
      </c>
      <c r="R79" s="484">
        <f t="shared" si="28"/>
        <v>0</v>
      </c>
    </row>
    <row r="80" spans="2:18" s="455" customFormat="1" ht="15" customHeight="1" x14ac:dyDescent="0.2">
      <c r="B80" s="477"/>
      <c r="C80" s="478" t="s">
        <v>370</v>
      </c>
      <c r="D80" s="486" t="s">
        <v>370</v>
      </c>
      <c r="E80" s="479"/>
      <c r="F80" s="479"/>
      <c r="G80" s="480"/>
      <c r="H80" s="480"/>
      <c r="I80" s="481"/>
      <c r="J80" s="508"/>
      <c r="K80" s="482">
        <f t="shared" si="23"/>
        <v>0</v>
      </c>
      <c r="L80" s="483">
        <v>1</v>
      </c>
      <c r="M80" s="482">
        <f t="shared" si="24"/>
        <v>0</v>
      </c>
      <c r="N80" s="482">
        <f t="shared" si="25"/>
        <v>0</v>
      </c>
      <c r="O80" s="483">
        <v>1</v>
      </c>
      <c r="P80" s="482">
        <f t="shared" si="26"/>
        <v>0</v>
      </c>
      <c r="Q80" s="482">
        <f t="shared" si="27"/>
        <v>0</v>
      </c>
      <c r="R80" s="484">
        <f t="shared" si="28"/>
        <v>0</v>
      </c>
    </row>
    <row r="81" spans="2:18" s="455" customFormat="1" ht="15" customHeight="1" x14ac:dyDescent="0.2">
      <c r="B81" s="477"/>
      <c r="C81" s="478" t="s">
        <v>370</v>
      </c>
      <c r="D81" s="486" t="s">
        <v>370</v>
      </c>
      <c r="E81" s="479"/>
      <c r="F81" s="479"/>
      <c r="G81" s="480"/>
      <c r="H81" s="480"/>
      <c r="I81" s="481"/>
      <c r="J81" s="508"/>
      <c r="K81" s="482">
        <f t="shared" si="23"/>
        <v>0</v>
      </c>
      <c r="L81" s="483">
        <v>1</v>
      </c>
      <c r="M81" s="482">
        <f t="shared" si="24"/>
        <v>0</v>
      </c>
      <c r="N81" s="482">
        <f t="shared" si="25"/>
        <v>0</v>
      </c>
      <c r="O81" s="483">
        <v>1</v>
      </c>
      <c r="P81" s="482">
        <f t="shared" si="26"/>
        <v>0</v>
      </c>
      <c r="Q81" s="482">
        <f t="shared" si="27"/>
        <v>0</v>
      </c>
      <c r="R81" s="484">
        <f t="shared" si="28"/>
        <v>0</v>
      </c>
    </row>
    <row r="82" spans="2:18" s="455" customFormat="1" ht="15" customHeight="1" x14ac:dyDescent="0.2">
      <c r="B82" s="477"/>
      <c r="C82" s="478" t="s">
        <v>370</v>
      </c>
      <c r="D82" s="486" t="s">
        <v>370</v>
      </c>
      <c r="E82" s="479"/>
      <c r="F82" s="479"/>
      <c r="G82" s="480"/>
      <c r="H82" s="480"/>
      <c r="I82" s="481"/>
      <c r="J82" s="508"/>
      <c r="K82" s="482">
        <f t="shared" si="23"/>
        <v>0</v>
      </c>
      <c r="L82" s="483">
        <v>1</v>
      </c>
      <c r="M82" s="482">
        <f t="shared" ref="M82:M92" si="29">K82*L82</f>
        <v>0</v>
      </c>
      <c r="N82" s="482">
        <f t="shared" si="25"/>
        <v>0</v>
      </c>
      <c r="O82" s="483">
        <v>1</v>
      </c>
      <c r="P82" s="482">
        <f t="shared" ref="P82:P92" si="30">N82*O82</f>
        <v>0</v>
      </c>
      <c r="Q82" s="482">
        <f t="shared" ref="Q82:Q92" si="31">K82+N82</f>
        <v>0</v>
      </c>
      <c r="R82" s="484">
        <f t="shared" ref="R82:R92" si="32">M82+P82</f>
        <v>0</v>
      </c>
    </row>
    <row r="83" spans="2:18" s="455" customFormat="1" ht="15" customHeight="1" x14ac:dyDescent="0.2">
      <c r="B83" s="477"/>
      <c r="C83" s="478" t="s">
        <v>370</v>
      </c>
      <c r="D83" s="486" t="s">
        <v>370</v>
      </c>
      <c r="E83" s="479"/>
      <c r="F83" s="479"/>
      <c r="G83" s="480"/>
      <c r="H83" s="480"/>
      <c r="I83" s="481"/>
      <c r="J83" s="508"/>
      <c r="K83" s="482">
        <f t="shared" si="23"/>
        <v>0</v>
      </c>
      <c r="L83" s="483">
        <v>1</v>
      </c>
      <c r="M83" s="482">
        <f t="shared" si="29"/>
        <v>0</v>
      </c>
      <c r="N83" s="482">
        <f t="shared" si="25"/>
        <v>0</v>
      </c>
      <c r="O83" s="483">
        <v>1</v>
      </c>
      <c r="P83" s="482">
        <f t="shared" si="30"/>
        <v>0</v>
      </c>
      <c r="Q83" s="482">
        <f t="shared" si="31"/>
        <v>0</v>
      </c>
      <c r="R83" s="484">
        <f t="shared" si="32"/>
        <v>0</v>
      </c>
    </row>
    <row r="84" spans="2:18" s="455" customFormat="1" ht="15" customHeight="1" x14ac:dyDescent="0.2">
      <c r="B84" s="477"/>
      <c r="C84" s="478" t="s">
        <v>370</v>
      </c>
      <c r="D84" s="486" t="s">
        <v>370</v>
      </c>
      <c r="E84" s="479"/>
      <c r="F84" s="479"/>
      <c r="G84" s="480"/>
      <c r="H84" s="480"/>
      <c r="I84" s="481"/>
      <c r="J84" s="508"/>
      <c r="K84" s="482">
        <f t="shared" si="23"/>
        <v>0</v>
      </c>
      <c r="L84" s="483">
        <v>1</v>
      </c>
      <c r="M84" s="482">
        <f t="shared" si="29"/>
        <v>0</v>
      </c>
      <c r="N84" s="482">
        <f t="shared" si="25"/>
        <v>0</v>
      </c>
      <c r="O84" s="483">
        <v>1</v>
      </c>
      <c r="P84" s="482">
        <f t="shared" si="30"/>
        <v>0</v>
      </c>
      <c r="Q84" s="482">
        <f t="shared" si="31"/>
        <v>0</v>
      </c>
      <c r="R84" s="484">
        <f t="shared" si="32"/>
        <v>0</v>
      </c>
    </row>
    <row r="85" spans="2:18" s="455" customFormat="1" ht="15" customHeight="1" x14ac:dyDescent="0.2">
      <c r="B85" s="477"/>
      <c r="C85" s="478" t="s">
        <v>370</v>
      </c>
      <c r="D85" s="486" t="s">
        <v>370</v>
      </c>
      <c r="E85" s="479"/>
      <c r="F85" s="479"/>
      <c r="G85" s="480"/>
      <c r="H85" s="480"/>
      <c r="I85" s="481"/>
      <c r="J85" s="508"/>
      <c r="K85" s="482">
        <f t="shared" si="23"/>
        <v>0</v>
      </c>
      <c r="L85" s="483">
        <v>1</v>
      </c>
      <c r="M85" s="482">
        <f t="shared" si="29"/>
        <v>0</v>
      </c>
      <c r="N85" s="482">
        <f t="shared" si="25"/>
        <v>0</v>
      </c>
      <c r="O85" s="483">
        <v>1</v>
      </c>
      <c r="P85" s="482">
        <f t="shared" si="30"/>
        <v>0</v>
      </c>
      <c r="Q85" s="482">
        <f t="shared" si="31"/>
        <v>0</v>
      </c>
      <c r="R85" s="484">
        <f t="shared" si="32"/>
        <v>0</v>
      </c>
    </row>
    <row r="86" spans="2:18" s="455" customFormat="1" ht="15" customHeight="1" x14ac:dyDescent="0.2">
      <c r="B86" s="477"/>
      <c r="C86" s="478" t="s">
        <v>370</v>
      </c>
      <c r="D86" s="486" t="s">
        <v>370</v>
      </c>
      <c r="E86" s="479"/>
      <c r="F86" s="479"/>
      <c r="G86" s="480"/>
      <c r="H86" s="480"/>
      <c r="I86" s="481"/>
      <c r="J86" s="508"/>
      <c r="K86" s="482">
        <f t="shared" si="23"/>
        <v>0</v>
      </c>
      <c r="L86" s="483">
        <v>1</v>
      </c>
      <c r="M86" s="482">
        <f t="shared" si="29"/>
        <v>0</v>
      </c>
      <c r="N86" s="482">
        <f t="shared" si="25"/>
        <v>0</v>
      </c>
      <c r="O86" s="483">
        <v>1</v>
      </c>
      <c r="P86" s="482">
        <f t="shared" si="30"/>
        <v>0</v>
      </c>
      <c r="Q86" s="482">
        <f t="shared" si="31"/>
        <v>0</v>
      </c>
      <c r="R86" s="484">
        <f t="shared" si="32"/>
        <v>0</v>
      </c>
    </row>
    <row r="87" spans="2:18" s="455" customFormat="1" ht="15" customHeight="1" x14ac:dyDescent="0.2">
      <c r="B87" s="477"/>
      <c r="C87" s="478" t="s">
        <v>370</v>
      </c>
      <c r="D87" s="486" t="s">
        <v>370</v>
      </c>
      <c r="E87" s="479"/>
      <c r="F87" s="479"/>
      <c r="G87" s="480"/>
      <c r="H87" s="480"/>
      <c r="I87" s="481"/>
      <c r="J87" s="508"/>
      <c r="K87" s="482">
        <f t="shared" si="23"/>
        <v>0</v>
      </c>
      <c r="L87" s="483">
        <v>1</v>
      </c>
      <c r="M87" s="482">
        <f t="shared" si="29"/>
        <v>0</v>
      </c>
      <c r="N87" s="482">
        <f t="shared" si="25"/>
        <v>0</v>
      </c>
      <c r="O87" s="483">
        <v>1</v>
      </c>
      <c r="P87" s="482">
        <f t="shared" si="30"/>
        <v>0</v>
      </c>
      <c r="Q87" s="482">
        <f t="shared" si="31"/>
        <v>0</v>
      </c>
      <c r="R87" s="484">
        <f t="shared" si="32"/>
        <v>0</v>
      </c>
    </row>
    <row r="88" spans="2:18" s="455" customFormat="1" ht="15" customHeight="1" x14ac:dyDescent="0.2">
      <c r="B88" s="477"/>
      <c r="C88" s="478" t="s">
        <v>370</v>
      </c>
      <c r="D88" s="486" t="s">
        <v>370</v>
      </c>
      <c r="E88" s="479"/>
      <c r="F88" s="479"/>
      <c r="G88" s="480"/>
      <c r="H88" s="480"/>
      <c r="I88" s="481"/>
      <c r="J88" s="508"/>
      <c r="K88" s="482">
        <f t="shared" si="23"/>
        <v>0</v>
      </c>
      <c r="L88" s="483">
        <v>1</v>
      </c>
      <c r="M88" s="482">
        <f t="shared" si="29"/>
        <v>0</v>
      </c>
      <c r="N88" s="482">
        <f t="shared" si="25"/>
        <v>0</v>
      </c>
      <c r="O88" s="483">
        <v>1</v>
      </c>
      <c r="P88" s="482">
        <f t="shared" si="30"/>
        <v>0</v>
      </c>
      <c r="Q88" s="482">
        <f t="shared" si="31"/>
        <v>0</v>
      </c>
      <c r="R88" s="484">
        <f t="shared" si="32"/>
        <v>0</v>
      </c>
    </row>
    <row r="89" spans="2:18" s="455" customFormat="1" ht="15" customHeight="1" x14ac:dyDescent="0.2">
      <c r="B89" s="477"/>
      <c r="C89" s="478" t="s">
        <v>370</v>
      </c>
      <c r="D89" s="486" t="s">
        <v>370</v>
      </c>
      <c r="E89" s="479"/>
      <c r="F89" s="479"/>
      <c r="G89" s="480"/>
      <c r="H89" s="480"/>
      <c r="I89" s="481"/>
      <c r="J89" s="508"/>
      <c r="K89" s="482">
        <f t="shared" si="23"/>
        <v>0</v>
      </c>
      <c r="L89" s="483">
        <v>1</v>
      </c>
      <c r="M89" s="482">
        <f t="shared" si="29"/>
        <v>0</v>
      </c>
      <c r="N89" s="482">
        <f t="shared" si="25"/>
        <v>0</v>
      </c>
      <c r="O89" s="483">
        <v>1</v>
      </c>
      <c r="P89" s="482">
        <f t="shared" si="30"/>
        <v>0</v>
      </c>
      <c r="Q89" s="482">
        <f t="shared" si="31"/>
        <v>0</v>
      </c>
      <c r="R89" s="484">
        <f t="shared" si="32"/>
        <v>0</v>
      </c>
    </row>
    <row r="90" spans="2:18" s="455" customFormat="1" ht="15" customHeight="1" x14ac:dyDescent="0.2">
      <c r="B90" s="477"/>
      <c r="C90" s="478" t="s">
        <v>370</v>
      </c>
      <c r="D90" s="486" t="s">
        <v>370</v>
      </c>
      <c r="E90" s="479"/>
      <c r="F90" s="479"/>
      <c r="G90" s="480"/>
      <c r="H90" s="480"/>
      <c r="I90" s="481"/>
      <c r="J90" s="508"/>
      <c r="K90" s="482">
        <f t="shared" si="23"/>
        <v>0</v>
      </c>
      <c r="L90" s="483">
        <v>1</v>
      </c>
      <c r="M90" s="482">
        <f t="shared" si="29"/>
        <v>0</v>
      </c>
      <c r="N90" s="482">
        <f t="shared" si="25"/>
        <v>0</v>
      </c>
      <c r="O90" s="483">
        <v>1</v>
      </c>
      <c r="P90" s="482">
        <f t="shared" si="30"/>
        <v>0</v>
      </c>
      <c r="Q90" s="482">
        <f t="shared" si="31"/>
        <v>0</v>
      </c>
      <c r="R90" s="484">
        <f t="shared" si="32"/>
        <v>0</v>
      </c>
    </row>
    <row r="91" spans="2:18" s="455" customFormat="1" ht="15" customHeight="1" x14ac:dyDescent="0.2">
      <c r="B91" s="477"/>
      <c r="C91" s="478" t="s">
        <v>370</v>
      </c>
      <c r="D91" s="486" t="s">
        <v>370</v>
      </c>
      <c r="E91" s="479"/>
      <c r="F91" s="479"/>
      <c r="G91" s="480"/>
      <c r="H91" s="480"/>
      <c r="I91" s="481"/>
      <c r="J91" s="508"/>
      <c r="K91" s="482">
        <f t="shared" si="23"/>
        <v>0</v>
      </c>
      <c r="L91" s="483">
        <v>1</v>
      </c>
      <c r="M91" s="482">
        <f t="shared" si="29"/>
        <v>0</v>
      </c>
      <c r="N91" s="482">
        <f t="shared" si="25"/>
        <v>0</v>
      </c>
      <c r="O91" s="483">
        <v>1</v>
      </c>
      <c r="P91" s="482">
        <f t="shared" si="30"/>
        <v>0</v>
      </c>
      <c r="Q91" s="482">
        <f t="shared" si="31"/>
        <v>0</v>
      </c>
      <c r="R91" s="484">
        <f t="shared" si="32"/>
        <v>0</v>
      </c>
    </row>
    <row r="92" spans="2:18" s="455" customFormat="1" ht="15" customHeight="1" x14ac:dyDescent="0.2">
      <c r="B92" s="477"/>
      <c r="C92" s="478" t="s">
        <v>370</v>
      </c>
      <c r="D92" s="486" t="s">
        <v>370</v>
      </c>
      <c r="E92" s="479"/>
      <c r="F92" s="479"/>
      <c r="G92" s="480"/>
      <c r="H92" s="480"/>
      <c r="I92" s="481"/>
      <c r="J92" s="508"/>
      <c r="K92" s="482">
        <f t="shared" si="23"/>
        <v>0</v>
      </c>
      <c r="L92" s="483">
        <v>1</v>
      </c>
      <c r="M92" s="482">
        <f t="shared" si="29"/>
        <v>0</v>
      </c>
      <c r="N92" s="482">
        <f t="shared" si="25"/>
        <v>0</v>
      </c>
      <c r="O92" s="483">
        <v>1</v>
      </c>
      <c r="P92" s="482">
        <f t="shared" si="30"/>
        <v>0</v>
      </c>
      <c r="Q92" s="482">
        <f t="shared" si="31"/>
        <v>0</v>
      </c>
      <c r="R92" s="484">
        <f t="shared" si="32"/>
        <v>0</v>
      </c>
    </row>
    <row r="93" spans="2:18" s="455" customFormat="1" ht="15" customHeight="1" x14ac:dyDescent="0.2">
      <c r="B93" s="477"/>
      <c r="C93" s="478" t="s">
        <v>370</v>
      </c>
      <c r="D93" s="486" t="s">
        <v>370</v>
      </c>
      <c r="E93" s="479"/>
      <c r="F93" s="479"/>
      <c r="G93" s="480"/>
      <c r="H93" s="480"/>
      <c r="I93" s="481"/>
      <c r="J93" s="508"/>
      <c r="K93" s="482">
        <f t="shared" si="23"/>
        <v>0</v>
      </c>
      <c r="L93" s="483">
        <v>1</v>
      </c>
      <c r="M93" s="482">
        <f t="shared" ref="M93:M115" si="33">K93*L93</f>
        <v>0</v>
      </c>
      <c r="N93" s="482">
        <f t="shared" si="25"/>
        <v>0</v>
      </c>
      <c r="O93" s="483">
        <v>1</v>
      </c>
      <c r="P93" s="482">
        <f t="shared" ref="P93:P115" si="34">N93*O93</f>
        <v>0</v>
      </c>
      <c r="Q93" s="482">
        <f t="shared" ref="Q93:Q115" si="35">K93+N93</f>
        <v>0</v>
      </c>
      <c r="R93" s="484">
        <f t="shared" ref="R93:R115" si="36">M93+P93</f>
        <v>0</v>
      </c>
    </row>
    <row r="94" spans="2:18" s="455" customFormat="1" ht="15" customHeight="1" x14ac:dyDescent="0.2">
      <c r="B94" s="477"/>
      <c r="C94" s="478" t="s">
        <v>370</v>
      </c>
      <c r="D94" s="486" t="s">
        <v>370</v>
      </c>
      <c r="E94" s="479"/>
      <c r="F94" s="479"/>
      <c r="G94" s="480"/>
      <c r="H94" s="480"/>
      <c r="I94" s="481"/>
      <c r="J94" s="508"/>
      <c r="K94" s="482">
        <f t="shared" si="23"/>
        <v>0</v>
      </c>
      <c r="L94" s="483">
        <v>1</v>
      </c>
      <c r="M94" s="482">
        <f t="shared" si="33"/>
        <v>0</v>
      </c>
      <c r="N94" s="482">
        <f t="shared" si="25"/>
        <v>0</v>
      </c>
      <c r="O94" s="483">
        <v>1</v>
      </c>
      <c r="P94" s="482">
        <f t="shared" si="34"/>
        <v>0</v>
      </c>
      <c r="Q94" s="482">
        <f t="shared" si="35"/>
        <v>0</v>
      </c>
      <c r="R94" s="484">
        <f t="shared" si="36"/>
        <v>0</v>
      </c>
    </row>
    <row r="95" spans="2:18" s="455" customFormat="1" ht="15" customHeight="1" x14ac:dyDescent="0.2">
      <c r="B95" s="477"/>
      <c r="C95" s="478" t="s">
        <v>370</v>
      </c>
      <c r="D95" s="486" t="s">
        <v>370</v>
      </c>
      <c r="E95" s="479"/>
      <c r="F95" s="479"/>
      <c r="G95" s="480"/>
      <c r="H95" s="480"/>
      <c r="I95" s="481"/>
      <c r="J95" s="508"/>
      <c r="K95" s="482">
        <f t="shared" si="23"/>
        <v>0</v>
      </c>
      <c r="L95" s="483">
        <v>1</v>
      </c>
      <c r="M95" s="482">
        <f t="shared" si="33"/>
        <v>0</v>
      </c>
      <c r="N95" s="482">
        <f t="shared" si="25"/>
        <v>0</v>
      </c>
      <c r="O95" s="483">
        <v>1</v>
      </c>
      <c r="P95" s="482">
        <f t="shared" si="34"/>
        <v>0</v>
      </c>
      <c r="Q95" s="482">
        <f t="shared" si="35"/>
        <v>0</v>
      </c>
      <c r="R95" s="484">
        <f t="shared" si="36"/>
        <v>0</v>
      </c>
    </row>
    <row r="96" spans="2:18" s="455" customFormat="1" ht="15" customHeight="1" x14ac:dyDescent="0.2">
      <c r="B96" s="477"/>
      <c r="C96" s="478" t="s">
        <v>370</v>
      </c>
      <c r="D96" s="486" t="s">
        <v>370</v>
      </c>
      <c r="E96" s="479"/>
      <c r="F96" s="479"/>
      <c r="G96" s="480"/>
      <c r="H96" s="480"/>
      <c r="I96" s="481"/>
      <c r="J96" s="508"/>
      <c r="K96" s="482">
        <f t="shared" si="23"/>
        <v>0</v>
      </c>
      <c r="L96" s="483">
        <v>1</v>
      </c>
      <c r="M96" s="482">
        <f t="shared" si="33"/>
        <v>0</v>
      </c>
      <c r="N96" s="482">
        <f t="shared" si="25"/>
        <v>0</v>
      </c>
      <c r="O96" s="483">
        <v>1</v>
      </c>
      <c r="P96" s="482">
        <f t="shared" si="34"/>
        <v>0</v>
      </c>
      <c r="Q96" s="482">
        <f t="shared" si="35"/>
        <v>0</v>
      </c>
      <c r="R96" s="484">
        <f t="shared" si="36"/>
        <v>0</v>
      </c>
    </row>
    <row r="97" spans="2:18" s="455" customFormat="1" ht="15" customHeight="1" x14ac:dyDescent="0.2">
      <c r="B97" s="477"/>
      <c r="C97" s="478" t="s">
        <v>370</v>
      </c>
      <c r="D97" s="486" t="s">
        <v>370</v>
      </c>
      <c r="E97" s="479"/>
      <c r="F97" s="479"/>
      <c r="G97" s="480"/>
      <c r="H97" s="480"/>
      <c r="I97" s="481"/>
      <c r="J97" s="508"/>
      <c r="K97" s="482">
        <f t="shared" si="23"/>
        <v>0</v>
      </c>
      <c r="L97" s="483">
        <v>1</v>
      </c>
      <c r="M97" s="482">
        <f t="shared" si="33"/>
        <v>0</v>
      </c>
      <c r="N97" s="482">
        <f t="shared" si="25"/>
        <v>0</v>
      </c>
      <c r="O97" s="483">
        <v>1</v>
      </c>
      <c r="P97" s="482">
        <f t="shared" si="34"/>
        <v>0</v>
      </c>
      <c r="Q97" s="482">
        <f t="shared" si="35"/>
        <v>0</v>
      </c>
      <c r="R97" s="484">
        <f t="shared" si="36"/>
        <v>0</v>
      </c>
    </row>
    <row r="98" spans="2:18" s="455" customFormat="1" ht="15" customHeight="1" x14ac:dyDescent="0.2">
      <c r="B98" s="477"/>
      <c r="C98" s="478" t="s">
        <v>370</v>
      </c>
      <c r="D98" s="486" t="s">
        <v>370</v>
      </c>
      <c r="E98" s="479"/>
      <c r="F98" s="479"/>
      <c r="G98" s="480"/>
      <c r="H98" s="480"/>
      <c r="I98" s="481"/>
      <c r="J98" s="508"/>
      <c r="K98" s="482">
        <f t="shared" si="23"/>
        <v>0</v>
      </c>
      <c r="L98" s="483">
        <v>1</v>
      </c>
      <c r="M98" s="482">
        <f t="shared" si="33"/>
        <v>0</v>
      </c>
      <c r="N98" s="482">
        <f t="shared" si="25"/>
        <v>0</v>
      </c>
      <c r="O98" s="483">
        <v>1</v>
      </c>
      <c r="P98" s="482">
        <f t="shared" si="34"/>
        <v>0</v>
      </c>
      <c r="Q98" s="482">
        <f t="shared" si="35"/>
        <v>0</v>
      </c>
      <c r="R98" s="484">
        <f t="shared" si="36"/>
        <v>0</v>
      </c>
    </row>
    <row r="99" spans="2:18" s="455" customFormat="1" ht="15" customHeight="1" x14ac:dyDescent="0.2">
      <c r="B99" s="477"/>
      <c r="C99" s="478" t="s">
        <v>370</v>
      </c>
      <c r="D99" s="486" t="s">
        <v>370</v>
      </c>
      <c r="E99" s="479"/>
      <c r="F99" s="479"/>
      <c r="G99" s="480"/>
      <c r="H99" s="480"/>
      <c r="I99" s="481"/>
      <c r="J99" s="508"/>
      <c r="K99" s="482">
        <f t="shared" si="23"/>
        <v>0</v>
      </c>
      <c r="L99" s="483">
        <v>1</v>
      </c>
      <c r="M99" s="482">
        <f t="shared" si="33"/>
        <v>0</v>
      </c>
      <c r="N99" s="482">
        <f t="shared" si="25"/>
        <v>0</v>
      </c>
      <c r="O99" s="483">
        <v>1</v>
      </c>
      <c r="P99" s="482">
        <f t="shared" si="34"/>
        <v>0</v>
      </c>
      <c r="Q99" s="482">
        <f t="shared" si="35"/>
        <v>0</v>
      </c>
      <c r="R99" s="484">
        <f t="shared" si="36"/>
        <v>0</v>
      </c>
    </row>
    <row r="100" spans="2:18" s="455" customFormat="1" ht="15" customHeight="1" x14ac:dyDescent="0.2">
      <c r="B100" s="477"/>
      <c r="C100" s="478" t="s">
        <v>370</v>
      </c>
      <c r="D100" s="486" t="s">
        <v>370</v>
      </c>
      <c r="E100" s="479"/>
      <c r="F100" s="479"/>
      <c r="G100" s="480"/>
      <c r="H100" s="480"/>
      <c r="I100" s="481"/>
      <c r="J100" s="508"/>
      <c r="K100" s="482">
        <f t="shared" si="23"/>
        <v>0</v>
      </c>
      <c r="L100" s="483">
        <v>1</v>
      </c>
      <c r="M100" s="482">
        <f t="shared" si="33"/>
        <v>0</v>
      </c>
      <c r="N100" s="482">
        <f t="shared" si="25"/>
        <v>0</v>
      </c>
      <c r="O100" s="483">
        <v>1</v>
      </c>
      <c r="P100" s="482">
        <f t="shared" si="34"/>
        <v>0</v>
      </c>
      <c r="Q100" s="482">
        <f t="shared" si="35"/>
        <v>0</v>
      </c>
      <c r="R100" s="484">
        <f t="shared" si="36"/>
        <v>0</v>
      </c>
    </row>
    <row r="101" spans="2:18" s="455" customFormat="1" ht="15" customHeight="1" x14ac:dyDescent="0.2">
      <c r="B101" s="477"/>
      <c r="C101" s="478" t="s">
        <v>370</v>
      </c>
      <c r="D101" s="486" t="s">
        <v>370</v>
      </c>
      <c r="E101" s="479"/>
      <c r="F101" s="479"/>
      <c r="G101" s="480"/>
      <c r="H101" s="480"/>
      <c r="I101" s="481"/>
      <c r="J101" s="508"/>
      <c r="K101" s="482">
        <f t="shared" si="23"/>
        <v>0</v>
      </c>
      <c r="L101" s="483">
        <v>1</v>
      </c>
      <c r="M101" s="482">
        <f t="shared" si="33"/>
        <v>0</v>
      </c>
      <c r="N101" s="482">
        <f t="shared" si="25"/>
        <v>0</v>
      </c>
      <c r="O101" s="483">
        <v>1</v>
      </c>
      <c r="P101" s="482">
        <f t="shared" si="34"/>
        <v>0</v>
      </c>
      <c r="Q101" s="482">
        <f t="shared" si="35"/>
        <v>0</v>
      </c>
      <c r="R101" s="484">
        <f t="shared" si="36"/>
        <v>0</v>
      </c>
    </row>
    <row r="102" spans="2:18" s="455" customFormat="1" ht="15" customHeight="1" x14ac:dyDescent="0.2">
      <c r="B102" s="477"/>
      <c r="C102" s="478" t="s">
        <v>370</v>
      </c>
      <c r="D102" s="486" t="s">
        <v>370</v>
      </c>
      <c r="E102" s="479"/>
      <c r="F102" s="479"/>
      <c r="G102" s="480"/>
      <c r="H102" s="480"/>
      <c r="I102" s="481"/>
      <c r="J102" s="508"/>
      <c r="K102" s="482">
        <f t="shared" si="23"/>
        <v>0</v>
      </c>
      <c r="L102" s="483">
        <v>1</v>
      </c>
      <c r="M102" s="482">
        <f t="shared" si="33"/>
        <v>0</v>
      </c>
      <c r="N102" s="482">
        <f t="shared" si="25"/>
        <v>0</v>
      </c>
      <c r="O102" s="483">
        <v>1</v>
      </c>
      <c r="P102" s="482">
        <f t="shared" si="34"/>
        <v>0</v>
      </c>
      <c r="Q102" s="482">
        <f t="shared" si="35"/>
        <v>0</v>
      </c>
      <c r="R102" s="484">
        <f t="shared" si="36"/>
        <v>0</v>
      </c>
    </row>
    <row r="103" spans="2:18" s="455" customFormat="1" ht="15" customHeight="1" x14ac:dyDescent="0.2">
      <c r="B103" s="477"/>
      <c r="C103" s="478" t="s">
        <v>370</v>
      </c>
      <c r="D103" s="486" t="s">
        <v>370</v>
      </c>
      <c r="E103" s="479"/>
      <c r="F103" s="479"/>
      <c r="G103" s="480"/>
      <c r="H103" s="480"/>
      <c r="I103" s="481"/>
      <c r="J103" s="508"/>
      <c r="K103" s="482">
        <f t="shared" si="23"/>
        <v>0</v>
      </c>
      <c r="L103" s="483">
        <v>1</v>
      </c>
      <c r="M103" s="482">
        <f t="shared" si="33"/>
        <v>0</v>
      </c>
      <c r="N103" s="482">
        <f t="shared" si="25"/>
        <v>0</v>
      </c>
      <c r="O103" s="483">
        <v>1</v>
      </c>
      <c r="P103" s="482">
        <f t="shared" si="34"/>
        <v>0</v>
      </c>
      <c r="Q103" s="482">
        <f t="shared" si="35"/>
        <v>0</v>
      </c>
      <c r="R103" s="484">
        <f t="shared" si="36"/>
        <v>0</v>
      </c>
    </row>
    <row r="104" spans="2:18" s="455" customFormat="1" ht="15" customHeight="1" x14ac:dyDescent="0.2">
      <c r="B104" s="477"/>
      <c r="C104" s="478" t="s">
        <v>370</v>
      </c>
      <c r="D104" s="486" t="s">
        <v>370</v>
      </c>
      <c r="E104" s="479"/>
      <c r="F104" s="479"/>
      <c r="G104" s="480"/>
      <c r="H104" s="480"/>
      <c r="I104" s="481"/>
      <c r="J104" s="508"/>
      <c r="K104" s="482">
        <f t="shared" si="23"/>
        <v>0</v>
      </c>
      <c r="L104" s="483">
        <v>1</v>
      </c>
      <c r="M104" s="482">
        <f t="shared" si="33"/>
        <v>0</v>
      </c>
      <c r="N104" s="482">
        <f t="shared" si="25"/>
        <v>0</v>
      </c>
      <c r="O104" s="483">
        <v>1</v>
      </c>
      <c r="P104" s="482">
        <f t="shared" si="34"/>
        <v>0</v>
      </c>
      <c r="Q104" s="482">
        <f t="shared" si="35"/>
        <v>0</v>
      </c>
      <c r="R104" s="484">
        <f t="shared" si="36"/>
        <v>0</v>
      </c>
    </row>
    <row r="105" spans="2:18" s="455" customFormat="1" ht="15" customHeight="1" x14ac:dyDescent="0.2">
      <c r="B105" s="477"/>
      <c r="C105" s="478" t="s">
        <v>370</v>
      </c>
      <c r="D105" s="486" t="s">
        <v>370</v>
      </c>
      <c r="E105" s="479"/>
      <c r="F105" s="479"/>
      <c r="G105" s="480"/>
      <c r="H105" s="480"/>
      <c r="I105" s="481"/>
      <c r="J105" s="508"/>
      <c r="K105" s="482">
        <f t="shared" si="23"/>
        <v>0</v>
      </c>
      <c r="L105" s="483">
        <v>1</v>
      </c>
      <c r="M105" s="482">
        <f t="shared" si="33"/>
        <v>0</v>
      </c>
      <c r="N105" s="482">
        <f t="shared" si="25"/>
        <v>0</v>
      </c>
      <c r="O105" s="483">
        <v>1</v>
      </c>
      <c r="P105" s="482">
        <f t="shared" si="34"/>
        <v>0</v>
      </c>
      <c r="Q105" s="482">
        <f t="shared" si="35"/>
        <v>0</v>
      </c>
      <c r="R105" s="484">
        <f t="shared" si="36"/>
        <v>0</v>
      </c>
    </row>
    <row r="106" spans="2:18" s="455" customFormat="1" ht="15" customHeight="1" x14ac:dyDescent="0.2">
      <c r="B106" s="477"/>
      <c r="C106" s="478" t="s">
        <v>370</v>
      </c>
      <c r="D106" s="486" t="s">
        <v>370</v>
      </c>
      <c r="E106" s="479"/>
      <c r="F106" s="479"/>
      <c r="G106" s="480"/>
      <c r="H106" s="480"/>
      <c r="I106" s="481"/>
      <c r="J106" s="508"/>
      <c r="K106" s="482">
        <f t="shared" si="23"/>
        <v>0</v>
      </c>
      <c r="L106" s="483">
        <v>1</v>
      </c>
      <c r="M106" s="482">
        <f t="shared" si="33"/>
        <v>0</v>
      </c>
      <c r="N106" s="482">
        <f t="shared" si="25"/>
        <v>0</v>
      </c>
      <c r="O106" s="483">
        <v>1</v>
      </c>
      <c r="P106" s="482">
        <f t="shared" si="34"/>
        <v>0</v>
      </c>
      <c r="Q106" s="482">
        <f t="shared" si="35"/>
        <v>0</v>
      </c>
      <c r="R106" s="484">
        <f t="shared" si="36"/>
        <v>0</v>
      </c>
    </row>
    <row r="107" spans="2:18" s="455" customFormat="1" ht="15" customHeight="1" x14ac:dyDescent="0.2">
      <c r="B107" s="477"/>
      <c r="C107" s="478" t="s">
        <v>370</v>
      </c>
      <c r="D107" s="486" t="s">
        <v>370</v>
      </c>
      <c r="E107" s="479"/>
      <c r="F107" s="479"/>
      <c r="G107" s="480"/>
      <c r="H107" s="480"/>
      <c r="I107" s="481"/>
      <c r="J107" s="508"/>
      <c r="K107" s="482">
        <f t="shared" si="23"/>
        <v>0</v>
      </c>
      <c r="L107" s="483">
        <v>1</v>
      </c>
      <c r="M107" s="482">
        <f t="shared" si="33"/>
        <v>0</v>
      </c>
      <c r="N107" s="482">
        <f t="shared" si="25"/>
        <v>0</v>
      </c>
      <c r="O107" s="483">
        <v>1</v>
      </c>
      <c r="P107" s="482">
        <f t="shared" si="34"/>
        <v>0</v>
      </c>
      <c r="Q107" s="482">
        <f t="shared" si="35"/>
        <v>0</v>
      </c>
      <c r="R107" s="484">
        <f t="shared" si="36"/>
        <v>0</v>
      </c>
    </row>
    <row r="108" spans="2:18" s="455" customFormat="1" ht="15" customHeight="1" x14ac:dyDescent="0.2">
      <c r="B108" s="477"/>
      <c r="C108" s="478" t="s">
        <v>370</v>
      </c>
      <c r="D108" s="486" t="s">
        <v>370</v>
      </c>
      <c r="E108" s="479"/>
      <c r="F108" s="479"/>
      <c r="G108" s="480"/>
      <c r="H108" s="480"/>
      <c r="I108" s="481"/>
      <c r="J108" s="508"/>
      <c r="K108" s="482">
        <f t="shared" si="23"/>
        <v>0</v>
      </c>
      <c r="L108" s="483">
        <v>1</v>
      </c>
      <c r="M108" s="482">
        <f t="shared" si="33"/>
        <v>0</v>
      </c>
      <c r="N108" s="482">
        <f t="shared" si="25"/>
        <v>0</v>
      </c>
      <c r="O108" s="483">
        <v>1</v>
      </c>
      <c r="P108" s="482">
        <f t="shared" si="34"/>
        <v>0</v>
      </c>
      <c r="Q108" s="482">
        <f t="shared" si="35"/>
        <v>0</v>
      </c>
      <c r="R108" s="484">
        <f t="shared" si="36"/>
        <v>0</v>
      </c>
    </row>
    <row r="109" spans="2:18" s="455" customFormat="1" ht="15" customHeight="1" x14ac:dyDescent="0.2">
      <c r="B109" s="477"/>
      <c r="C109" s="478" t="s">
        <v>370</v>
      </c>
      <c r="D109" s="486" t="s">
        <v>370</v>
      </c>
      <c r="E109" s="479"/>
      <c r="F109" s="479"/>
      <c r="G109" s="480"/>
      <c r="H109" s="480"/>
      <c r="I109" s="481"/>
      <c r="J109" s="508"/>
      <c r="K109" s="482">
        <f t="shared" si="23"/>
        <v>0</v>
      </c>
      <c r="L109" s="483">
        <v>1</v>
      </c>
      <c r="M109" s="482">
        <f t="shared" si="33"/>
        <v>0</v>
      </c>
      <c r="N109" s="482">
        <f t="shared" si="25"/>
        <v>0</v>
      </c>
      <c r="O109" s="483">
        <v>1</v>
      </c>
      <c r="P109" s="482">
        <f t="shared" si="34"/>
        <v>0</v>
      </c>
      <c r="Q109" s="482">
        <f t="shared" si="35"/>
        <v>0</v>
      </c>
      <c r="R109" s="484">
        <f t="shared" si="36"/>
        <v>0</v>
      </c>
    </row>
    <row r="110" spans="2:18" s="455" customFormat="1" ht="15" customHeight="1" x14ac:dyDescent="0.2">
      <c r="B110" s="477"/>
      <c r="C110" s="478" t="s">
        <v>370</v>
      </c>
      <c r="D110" s="486" t="s">
        <v>370</v>
      </c>
      <c r="E110" s="479"/>
      <c r="F110" s="479"/>
      <c r="G110" s="480"/>
      <c r="H110" s="480"/>
      <c r="I110" s="481"/>
      <c r="J110" s="508"/>
      <c r="K110" s="482">
        <f t="shared" si="23"/>
        <v>0</v>
      </c>
      <c r="L110" s="483">
        <v>1</v>
      </c>
      <c r="M110" s="482">
        <f t="shared" si="33"/>
        <v>0</v>
      </c>
      <c r="N110" s="482">
        <f t="shared" si="25"/>
        <v>0</v>
      </c>
      <c r="O110" s="483">
        <v>1</v>
      </c>
      <c r="P110" s="482">
        <f t="shared" si="34"/>
        <v>0</v>
      </c>
      <c r="Q110" s="482">
        <f t="shared" si="35"/>
        <v>0</v>
      </c>
      <c r="R110" s="484">
        <f t="shared" si="36"/>
        <v>0</v>
      </c>
    </row>
    <row r="111" spans="2:18" s="455" customFormat="1" ht="15" customHeight="1" x14ac:dyDescent="0.2">
      <c r="B111" s="477"/>
      <c r="C111" s="478" t="s">
        <v>370</v>
      </c>
      <c r="D111" s="486" t="s">
        <v>370</v>
      </c>
      <c r="E111" s="479"/>
      <c r="F111" s="479"/>
      <c r="G111" s="480"/>
      <c r="H111" s="480"/>
      <c r="I111" s="481"/>
      <c r="J111" s="508"/>
      <c r="K111" s="482">
        <f t="shared" si="23"/>
        <v>0</v>
      </c>
      <c r="L111" s="483">
        <v>1</v>
      </c>
      <c r="M111" s="482">
        <f t="shared" si="33"/>
        <v>0</v>
      </c>
      <c r="N111" s="482">
        <f t="shared" si="25"/>
        <v>0</v>
      </c>
      <c r="O111" s="483">
        <v>1</v>
      </c>
      <c r="P111" s="482">
        <f t="shared" si="34"/>
        <v>0</v>
      </c>
      <c r="Q111" s="482">
        <f t="shared" si="35"/>
        <v>0</v>
      </c>
      <c r="R111" s="484">
        <f t="shared" si="36"/>
        <v>0</v>
      </c>
    </row>
    <row r="112" spans="2:18" s="455" customFormat="1" ht="15" customHeight="1" x14ac:dyDescent="0.2">
      <c r="B112" s="477"/>
      <c r="C112" s="478" t="s">
        <v>370</v>
      </c>
      <c r="D112" s="486" t="s">
        <v>370</v>
      </c>
      <c r="E112" s="479"/>
      <c r="F112" s="479"/>
      <c r="G112" s="480"/>
      <c r="H112" s="480"/>
      <c r="I112" s="481"/>
      <c r="J112" s="508"/>
      <c r="K112" s="482">
        <f t="shared" si="23"/>
        <v>0</v>
      </c>
      <c r="L112" s="483">
        <v>1</v>
      </c>
      <c r="M112" s="482">
        <f t="shared" si="33"/>
        <v>0</v>
      </c>
      <c r="N112" s="482">
        <f t="shared" si="25"/>
        <v>0</v>
      </c>
      <c r="O112" s="483">
        <v>1</v>
      </c>
      <c r="P112" s="482">
        <f t="shared" si="34"/>
        <v>0</v>
      </c>
      <c r="Q112" s="482">
        <f t="shared" si="35"/>
        <v>0</v>
      </c>
      <c r="R112" s="484">
        <f t="shared" si="36"/>
        <v>0</v>
      </c>
    </row>
    <row r="113" spans="2:18" s="455" customFormat="1" ht="15" customHeight="1" x14ac:dyDescent="0.2">
      <c r="B113" s="477"/>
      <c r="C113" s="478" t="s">
        <v>370</v>
      </c>
      <c r="D113" s="486" t="s">
        <v>370</v>
      </c>
      <c r="E113" s="479"/>
      <c r="F113" s="479"/>
      <c r="G113" s="480"/>
      <c r="H113" s="480"/>
      <c r="I113" s="481"/>
      <c r="J113" s="508"/>
      <c r="K113" s="482">
        <f t="shared" si="23"/>
        <v>0</v>
      </c>
      <c r="L113" s="483">
        <v>1</v>
      </c>
      <c r="M113" s="482">
        <f t="shared" si="33"/>
        <v>0</v>
      </c>
      <c r="N113" s="482">
        <f t="shared" si="25"/>
        <v>0</v>
      </c>
      <c r="O113" s="483">
        <v>1</v>
      </c>
      <c r="P113" s="482">
        <f t="shared" si="34"/>
        <v>0</v>
      </c>
      <c r="Q113" s="482">
        <f t="shared" si="35"/>
        <v>0</v>
      </c>
      <c r="R113" s="484">
        <f t="shared" si="36"/>
        <v>0</v>
      </c>
    </row>
    <row r="114" spans="2:18" s="455" customFormat="1" ht="15" customHeight="1" x14ac:dyDescent="0.2">
      <c r="B114" s="477"/>
      <c r="C114" s="478" t="s">
        <v>370</v>
      </c>
      <c r="D114" s="486" t="s">
        <v>370</v>
      </c>
      <c r="E114" s="479"/>
      <c r="F114" s="479"/>
      <c r="G114" s="480"/>
      <c r="H114" s="480"/>
      <c r="I114" s="481"/>
      <c r="J114" s="508"/>
      <c r="K114" s="482">
        <f t="shared" si="23"/>
        <v>0</v>
      </c>
      <c r="L114" s="483">
        <v>1</v>
      </c>
      <c r="M114" s="482">
        <f t="shared" si="33"/>
        <v>0</v>
      </c>
      <c r="N114" s="482">
        <f t="shared" si="25"/>
        <v>0</v>
      </c>
      <c r="O114" s="483">
        <v>1</v>
      </c>
      <c r="P114" s="482">
        <f t="shared" si="34"/>
        <v>0</v>
      </c>
      <c r="Q114" s="482">
        <f t="shared" si="35"/>
        <v>0</v>
      </c>
      <c r="R114" s="484">
        <f t="shared" si="36"/>
        <v>0</v>
      </c>
    </row>
    <row r="115" spans="2:18" s="455" customFormat="1" ht="15" customHeight="1" x14ac:dyDescent="0.2">
      <c r="B115" s="477"/>
      <c r="C115" s="478" t="s">
        <v>370</v>
      </c>
      <c r="D115" s="486" t="s">
        <v>370</v>
      </c>
      <c r="E115" s="479"/>
      <c r="F115" s="479"/>
      <c r="G115" s="480"/>
      <c r="H115" s="480"/>
      <c r="I115" s="481"/>
      <c r="J115" s="508"/>
      <c r="K115" s="482">
        <f t="shared" si="23"/>
        <v>0</v>
      </c>
      <c r="L115" s="483">
        <v>1</v>
      </c>
      <c r="M115" s="482">
        <f t="shared" si="33"/>
        <v>0</v>
      </c>
      <c r="N115" s="482">
        <f t="shared" si="25"/>
        <v>0</v>
      </c>
      <c r="O115" s="483">
        <v>1</v>
      </c>
      <c r="P115" s="482">
        <f t="shared" si="34"/>
        <v>0</v>
      </c>
      <c r="Q115" s="482">
        <f t="shared" si="35"/>
        <v>0</v>
      </c>
      <c r="R115" s="484">
        <f t="shared" si="36"/>
        <v>0</v>
      </c>
    </row>
    <row r="116" spans="2:18" s="455" customFormat="1" ht="15" customHeight="1" x14ac:dyDescent="0.2">
      <c r="B116" s="477"/>
      <c r="C116" s="478" t="s">
        <v>370</v>
      </c>
      <c r="D116" s="486" t="s">
        <v>370</v>
      </c>
      <c r="E116" s="479"/>
      <c r="F116" s="479"/>
      <c r="G116" s="480"/>
      <c r="H116" s="480"/>
      <c r="I116" s="481"/>
      <c r="J116" s="508"/>
      <c r="K116" s="482">
        <f t="shared" si="23"/>
        <v>0</v>
      </c>
      <c r="L116" s="483">
        <v>1</v>
      </c>
      <c r="M116" s="482">
        <f t="shared" ref="M116:M133" si="37">K116*L116</f>
        <v>0</v>
      </c>
      <c r="N116" s="482">
        <f t="shared" si="25"/>
        <v>0</v>
      </c>
      <c r="O116" s="483">
        <v>1</v>
      </c>
      <c r="P116" s="482">
        <f t="shared" ref="P116:P133" si="38">N116*O116</f>
        <v>0</v>
      </c>
      <c r="Q116" s="482">
        <f t="shared" ref="Q116:Q133" si="39">K116+N116</f>
        <v>0</v>
      </c>
      <c r="R116" s="484">
        <f t="shared" ref="R116:R133" si="40">M116+P116</f>
        <v>0</v>
      </c>
    </row>
    <row r="117" spans="2:18" s="455" customFormat="1" ht="15" customHeight="1" x14ac:dyDescent="0.2">
      <c r="B117" s="477"/>
      <c r="C117" s="478" t="s">
        <v>370</v>
      </c>
      <c r="D117" s="486" t="s">
        <v>370</v>
      </c>
      <c r="E117" s="479"/>
      <c r="F117" s="479"/>
      <c r="G117" s="480"/>
      <c r="H117" s="480"/>
      <c r="I117" s="481"/>
      <c r="J117" s="508"/>
      <c r="K117" s="482">
        <f t="shared" si="23"/>
        <v>0</v>
      </c>
      <c r="L117" s="483">
        <v>1</v>
      </c>
      <c r="M117" s="482">
        <f t="shared" si="37"/>
        <v>0</v>
      </c>
      <c r="N117" s="482">
        <f t="shared" si="25"/>
        <v>0</v>
      </c>
      <c r="O117" s="483">
        <v>1</v>
      </c>
      <c r="P117" s="482">
        <f t="shared" si="38"/>
        <v>0</v>
      </c>
      <c r="Q117" s="482">
        <f t="shared" si="39"/>
        <v>0</v>
      </c>
      <c r="R117" s="484">
        <f t="shared" si="40"/>
        <v>0</v>
      </c>
    </row>
    <row r="118" spans="2:18" s="455" customFormat="1" ht="15" customHeight="1" x14ac:dyDescent="0.2">
      <c r="B118" s="477"/>
      <c r="C118" s="478" t="s">
        <v>370</v>
      </c>
      <c r="D118" s="486" t="s">
        <v>370</v>
      </c>
      <c r="E118" s="479"/>
      <c r="F118" s="479"/>
      <c r="G118" s="480"/>
      <c r="H118" s="480"/>
      <c r="I118" s="481"/>
      <c r="J118" s="508"/>
      <c r="K118" s="482">
        <f t="shared" si="23"/>
        <v>0</v>
      </c>
      <c r="L118" s="483">
        <v>1</v>
      </c>
      <c r="M118" s="482">
        <f t="shared" si="37"/>
        <v>0</v>
      </c>
      <c r="N118" s="482">
        <f t="shared" si="25"/>
        <v>0</v>
      </c>
      <c r="O118" s="483">
        <v>1</v>
      </c>
      <c r="P118" s="482">
        <f t="shared" si="38"/>
        <v>0</v>
      </c>
      <c r="Q118" s="482">
        <f t="shared" si="39"/>
        <v>0</v>
      </c>
      <c r="R118" s="484">
        <f t="shared" si="40"/>
        <v>0</v>
      </c>
    </row>
    <row r="119" spans="2:18" s="455" customFormat="1" ht="15" customHeight="1" x14ac:dyDescent="0.2">
      <c r="B119" s="477"/>
      <c r="C119" s="478" t="s">
        <v>370</v>
      </c>
      <c r="D119" s="486" t="s">
        <v>370</v>
      </c>
      <c r="E119" s="479"/>
      <c r="F119" s="479"/>
      <c r="G119" s="480"/>
      <c r="H119" s="480"/>
      <c r="I119" s="481"/>
      <c r="J119" s="508"/>
      <c r="K119" s="482">
        <f t="shared" si="23"/>
        <v>0</v>
      </c>
      <c r="L119" s="483">
        <v>1</v>
      </c>
      <c r="M119" s="482">
        <f t="shared" si="37"/>
        <v>0</v>
      </c>
      <c r="N119" s="482">
        <f t="shared" si="25"/>
        <v>0</v>
      </c>
      <c r="O119" s="483">
        <v>1</v>
      </c>
      <c r="P119" s="482">
        <f t="shared" si="38"/>
        <v>0</v>
      </c>
      <c r="Q119" s="482">
        <f t="shared" si="39"/>
        <v>0</v>
      </c>
      <c r="R119" s="484">
        <f t="shared" si="40"/>
        <v>0</v>
      </c>
    </row>
    <row r="120" spans="2:18" s="455" customFormat="1" ht="15" customHeight="1" x14ac:dyDescent="0.2">
      <c r="B120" s="477"/>
      <c r="C120" s="478" t="s">
        <v>370</v>
      </c>
      <c r="D120" s="486" t="s">
        <v>370</v>
      </c>
      <c r="E120" s="479"/>
      <c r="F120" s="479"/>
      <c r="G120" s="480"/>
      <c r="H120" s="480"/>
      <c r="I120" s="481"/>
      <c r="J120" s="508"/>
      <c r="K120" s="482">
        <f t="shared" si="23"/>
        <v>0</v>
      </c>
      <c r="L120" s="483">
        <v>1</v>
      </c>
      <c r="M120" s="482">
        <f t="shared" si="37"/>
        <v>0</v>
      </c>
      <c r="N120" s="482">
        <f t="shared" si="25"/>
        <v>0</v>
      </c>
      <c r="O120" s="483">
        <v>1</v>
      </c>
      <c r="P120" s="482">
        <f t="shared" si="38"/>
        <v>0</v>
      </c>
      <c r="Q120" s="482">
        <f t="shared" si="39"/>
        <v>0</v>
      </c>
      <c r="R120" s="484">
        <f t="shared" si="40"/>
        <v>0</v>
      </c>
    </row>
    <row r="121" spans="2:18" s="455" customFormat="1" ht="15" customHeight="1" x14ac:dyDescent="0.2">
      <c r="B121" s="477"/>
      <c r="C121" s="478" t="s">
        <v>370</v>
      </c>
      <c r="D121" s="486" t="s">
        <v>370</v>
      </c>
      <c r="E121" s="479"/>
      <c r="F121" s="479"/>
      <c r="G121" s="480"/>
      <c r="H121" s="480"/>
      <c r="I121" s="481"/>
      <c r="J121" s="508"/>
      <c r="K121" s="482">
        <f t="shared" si="23"/>
        <v>0</v>
      </c>
      <c r="L121" s="483">
        <v>1</v>
      </c>
      <c r="M121" s="482">
        <f t="shared" si="37"/>
        <v>0</v>
      </c>
      <c r="N121" s="482">
        <f t="shared" si="25"/>
        <v>0</v>
      </c>
      <c r="O121" s="483">
        <v>1</v>
      </c>
      <c r="P121" s="482">
        <f t="shared" si="38"/>
        <v>0</v>
      </c>
      <c r="Q121" s="482">
        <f t="shared" si="39"/>
        <v>0</v>
      </c>
      <c r="R121" s="484">
        <f t="shared" si="40"/>
        <v>0</v>
      </c>
    </row>
    <row r="122" spans="2:18" s="455" customFormat="1" ht="15" customHeight="1" x14ac:dyDescent="0.2">
      <c r="B122" s="477"/>
      <c r="C122" s="478" t="s">
        <v>370</v>
      </c>
      <c r="D122" s="486" t="s">
        <v>370</v>
      </c>
      <c r="E122" s="479"/>
      <c r="F122" s="479"/>
      <c r="G122" s="480"/>
      <c r="H122" s="480"/>
      <c r="I122" s="481"/>
      <c r="J122" s="508"/>
      <c r="K122" s="482">
        <f t="shared" si="23"/>
        <v>0</v>
      </c>
      <c r="L122" s="483">
        <v>1</v>
      </c>
      <c r="M122" s="482">
        <f t="shared" si="37"/>
        <v>0</v>
      </c>
      <c r="N122" s="482">
        <f t="shared" si="25"/>
        <v>0</v>
      </c>
      <c r="O122" s="483">
        <v>1</v>
      </c>
      <c r="P122" s="482">
        <f t="shared" si="38"/>
        <v>0</v>
      </c>
      <c r="Q122" s="482">
        <f t="shared" si="39"/>
        <v>0</v>
      </c>
      <c r="R122" s="484">
        <f t="shared" si="40"/>
        <v>0</v>
      </c>
    </row>
    <row r="123" spans="2:18" s="455" customFormat="1" ht="15" customHeight="1" x14ac:dyDescent="0.2">
      <c r="B123" s="477"/>
      <c r="C123" s="478" t="s">
        <v>370</v>
      </c>
      <c r="D123" s="486" t="s">
        <v>370</v>
      </c>
      <c r="E123" s="479"/>
      <c r="F123" s="479"/>
      <c r="G123" s="480"/>
      <c r="H123" s="480"/>
      <c r="I123" s="481"/>
      <c r="J123" s="508"/>
      <c r="K123" s="482">
        <f t="shared" si="23"/>
        <v>0</v>
      </c>
      <c r="L123" s="483">
        <v>1</v>
      </c>
      <c r="M123" s="482">
        <f t="shared" si="37"/>
        <v>0</v>
      </c>
      <c r="N123" s="482">
        <f t="shared" si="25"/>
        <v>0</v>
      </c>
      <c r="O123" s="483">
        <v>1</v>
      </c>
      <c r="P123" s="482">
        <f t="shared" si="38"/>
        <v>0</v>
      </c>
      <c r="Q123" s="482">
        <f t="shared" si="39"/>
        <v>0</v>
      </c>
      <c r="R123" s="484">
        <f t="shared" si="40"/>
        <v>0</v>
      </c>
    </row>
    <row r="124" spans="2:18" s="455" customFormat="1" ht="15" customHeight="1" x14ac:dyDescent="0.2">
      <c r="B124" s="477"/>
      <c r="C124" s="478" t="s">
        <v>370</v>
      </c>
      <c r="D124" s="486" t="s">
        <v>370</v>
      </c>
      <c r="E124" s="479"/>
      <c r="F124" s="479"/>
      <c r="G124" s="480"/>
      <c r="H124" s="480"/>
      <c r="I124" s="481"/>
      <c r="J124" s="508"/>
      <c r="K124" s="482">
        <f t="shared" si="23"/>
        <v>0</v>
      </c>
      <c r="L124" s="483">
        <v>1</v>
      </c>
      <c r="M124" s="482">
        <f t="shared" si="37"/>
        <v>0</v>
      </c>
      <c r="N124" s="482">
        <f t="shared" si="25"/>
        <v>0</v>
      </c>
      <c r="O124" s="483">
        <v>1</v>
      </c>
      <c r="P124" s="482">
        <f t="shared" si="38"/>
        <v>0</v>
      </c>
      <c r="Q124" s="482">
        <f t="shared" si="39"/>
        <v>0</v>
      </c>
      <c r="R124" s="484">
        <f t="shared" si="40"/>
        <v>0</v>
      </c>
    </row>
    <row r="125" spans="2:18" s="455" customFormat="1" ht="15" customHeight="1" x14ac:dyDescent="0.2">
      <c r="B125" s="477"/>
      <c r="C125" s="478" t="s">
        <v>370</v>
      </c>
      <c r="D125" s="486" t="s">
        <v>370</v>
      </c>
      <c r="E125" s="479"/>
      <c r="F125" s="479"/>
      <c r="G125" s="480"/>
      <c r="H125" s="480"/>
      <c r="I125" s="481"/>
      <c r="J125" s="508"/>
      <c r="K125" s="482">
        <f t="shared" si="23"/>
        <v>0</v>
      </c>
      <c r="L125" s="483">
        <v>1</v>
      </c>
      <c r="M125" s="482">
        <f t="shared" si="37"/>
        <v>0</v>
      </c>
      <c r="N125" s="482">
        <f t="shared" si="25"/>
        <v>0</v>
      </c>
      <c r="O125" s="483">
        <v>1</v>
      </c>
      <c r="P125" s="482">
        <f t="shared" si="38"/>
        <v>0</v>
      </c>
      <c r="Q125" s="482">
        <f t="shared" si="39"/>
        <v>0</v>
      </c>
      <c r="R125" s="484">
        <f t="shared" si="40"/>
        <v>0</v>
      </c>
    </row>
    <row r="126" spans="2:18" s="455" customFormat="1" ht="15" customHeight="1" x14ac:dyDescent="0.2">
      <c r="B126" s="477"/>
      <c r="C126" s="478" t="s">
        <v>370</v>
      </c>
      <c r="D126" s="486" t="s">
        <v>370</v>
      </c>
      <c r="E126" s="479"/>
      <c r="F126" s="479"/>
      <c r="G126" s="480"/>
      <c r="H126" s="480"/>
      <c r="I126" s="481"/>
      <c r="J126" s="508"/>
      <c r="K126" s="482">
        <f t="shared" si="23"/>
        <v>0</v>
      </c>
      <c r="L126" s="483">
        <v>1</v>
      </c>
      <c r="M126" s="482">
        <f t="shared" si="37"/>
        <v>0</v>
      </c>
      <c r="N126" s="482">
        <f t="shared" si="25"/>
        <v>0</v>
      </c>
      <c r="O126" s="483">
        <v>1</v>
      </c>
      <c r="P126" s="482">
        <f t="shared" si="38"/>
        <v>0</v>
      </c>
      <c r="Q126" s="482">
        <f t="shared" si="39"/>
        <v>0</v>
      </c>
      <c r="R126" s="484">
        <f t="shared" si="40"/>
        <v>0</v>
      </c>
    </row>
    <row r="127" spans="2:18" s="455" customFormat="1" ht="15" customHeight="1" x14ac:dyDescent="0.2">
      <c r="B127" s="477"/>
      <c r="C127" s="478" t="s">
        <v>370</v>
      </c>
      <c r="D127" s="486" t="s">
        <v>370</v>
      </c>
      <c r="E127" s="479"/>
      <c r="F127" s="479"/>
      <c r="G127" s="480"/>
      <c r="H127" s="480"/>
      <c r="I127" s="481"/>
      <c r="J127" s="508"/>
      <c r="K127" s="482">
        <f t="shared" si="23"/>
        <v>0</v>
      </c>
      <c r="L127" s="483">
        <v>1</v>
      </c>
      <c r="M127" s="482">
        <f t="shared" si="37"/>
        <v>0</v>
      </c>
      <c r="N127" s="482">
        <f t="shared" si="25"/>
        <v>0</v>
      </c>
      <c r="O127" s="483">
        <v>1</v>
      </c>
      <c r="P127" s="482">
        <f t="shared" si="38"/>
        <v>0</v>
      </c>
      <c r="Q127" s="482">
        <f t="shared" si="39"/>
        <v>0</v>
      </c>
      <c r="R127" s="484">
        <f t="shared" si="40"/>
        <v>0</v>
      </c>
    </row>
    <row r="128" spans="2:18" s="455" customFormat="1" ht="15" customHeight="1" x14ac:dyDescent="0.2">
      <c r="B128" s="477"/>
      <c r="C128" s="478" t="s">
        <v>370</v>
      </c>
      <c r="D128" s="486" t="s">
        <v>370</v>
      </c>
      <c r="E128" s="479"/>
      <c r="F128" s="479"/>
      <c r="G128" s="480"/>
      <c r="H128" s="480"/>
      <c r="I128" s="481"/>
      <c r="J128" s="508"/>
      <c r="K128" s="482">
        <f t="shared" si="23"/>
        <v>0</v>
      </c>
      <c r="L128" s="483">
        <v>1</v>
      </c>
      <c r="M128" s="482">
        <f t="shared" si="37"/>
        <v>0</v>
      </c>
      <c r="N128" s="482">
        <f t="shared" si="25"/>
        <v>0</v>
      </c>
      <c r="O128" s="483">
        <v>1</v>
      </c>
      <c r="P128" s="482">
        <f t="shared" si="38"/>
        <v>0</v>
      </c>
      <c r="Q128" s="482">
        <f t="shared" si="39"/>
        <v>0</v>
      </c>
      <c r="R128" s="484">
        <f t="shared" si="40"/>
        <v>0</v>
      </c>
    </row>
    <row r="129" spans="2:18" s="455" customFormat="1" ht="15" customHeight="1" x14ac:dyDescent="0.2">
      <c r="B129" s="477"/>
      <c r="C129" s="478" t="s">
        <v>370</v>
      </c>
      <c r="D129" s="486" t="s">
        <v>370</v>
      </c>
      <c r="E129" s="479"/>
      <c r="F129" s="479"/>
      <c r="G129" s="480"/>
      <c r="H129" s="480"/>
      <c r="I129" s="481"/>
      <c r="J129" s="508"/>
      <c r="K129" s="482">
        <f t="shared" si="23"/>
        <v>0</v>
      </c>
      <c r="L129" s="483">
        <v>1</v>
      </c>
      <c r="M129" s="482">
        <f t="shared" si="37"/>
        <v>0</v>
      </c>
      <c r="N129" s="482">
        <f t="shared" si="25"/>
        <v>0</v>
      </c>
      <c r="O129" s="483">
        <v>1</v>
      </c>
      <c r="P129" s="482">
        <f t="shared" si="38"/>
        <v>0</v>
      </c>
      <c r="Q129" s="482">
        <f t="shared" si="39"/>
        <v>0</v>
      </c>
      <c r="R129" s="484">
        <f t="shared" si="40"/>
        <v>0</v>
      </c>
    </row>
    <row r="130" spans="2:18" s="455" customFormat="1" ht="15" customHeight="1" x14ac:dyDescent="0.2">
      <c r="B130" s="477"/>
      <c r="C130" s="478" t="s">
        <v>370</v>
      </c>
      <c r="D130" s="486" t="s">
        <v>370</v>
      </c>
      <c r="E130" s="479"/>
      <c r="F130" s="479"/>
      <c r="G130" s="480"/>
      <c r="H130" s="480"/>
      <c r="I130" s="481"/>
      <c r="J130" s="508"/>
      <c r="K130" s="482">
        <f t="shared" si="23"/>
        <v>0</v>
      </c>
      <c r="L130" s="483">
        <v>1</v>
      </c>
      <c r="M130" s="482">
        <f t="shared" si="37"/>
        <v>0</v>
      </c>
      <c r="N130" s="482">
        <f t="shared" si="25"/>
        <v>0</v>
      </c>
      <c r="O130" s="483">
        <v>1</v>
      </c>
      <c r="P130" s="482">
        <f t="shared" si="38"/>
        <v>0</v>
      </c>
      <c r="Q130" s="482">
        <f t="shared" si="39"/>
        <v>0</v>
      </c>
      <c r="R130" s="484">
        <f t="shared" si="40"/>
        <v>0</v>
      </c>
    </row>
    <row r="131" spans="2:18" s="455" customFormat="1" ht="15" customHeight="1" x14ac:dyDescent="0.2">
      <c r="B131" s="477"/>
      <c r="C131" s="478" t="s">
        <v>370</v>
      </c>
      <c r="D131" s="486" t="s">
        <v>370</v>
      </c>
      <c r="E131" s="479"/>
      <c r="F131" s="479"/>
      <c r="G131" s="480"/>
      <c r="H131" s="480"/>
      <c r="I131" s="481"/>
      <c r="J131" s="508"/>
      <c r="K131" s="482">
        <f t="shared" si="23"/>
        <v>0</v>
      </c>
      <c r="L131" s="483">
        <v>1</v>
      </c>
      <c r="M131" s="482">
        <f t="shared" si="37"/>
        <v>0</v>
      </c>
      <c r="N131" s="482">
        <f t="shared" si="25"/>
        <v>0</v>
      </c>
      <c r="O131" s="483">
        <v>1</v>
      </c>
      <c r="P131" s="482">
        <f t="shared" si="38"/>
        <v>0</v>
      </c>
      <c r="Q131" s="482">
        <f t="shared" si="39"/>
        <v>0</v>
      </c>
      <c r="R131" s="484">
        <f t="shared" si="40"/>
        <v>0</v>
      </c>
    </row>
    <row r="132" spans="2:18" s="455" customFormat="1" ht="15" customHeight="1" x14ac:dyDescent="0.2">
      <c r="B132" s="477"/>
      <c r="C132" s="478" t="s">
        <v>370</v>
      </c>
      <c r="D132" s="486" t="s">
        <v>370</v>
      </c>
      <c r="E132" s="479"/>
      <c r="F132" s="479"/>
      <c r="G132" s="480"/>
      <c r="H132" s="480"/>
      <c r="I132" s="481"/>
      <c r="J132" s="508"/>
      <c r="K132" s="482">
        <f t="shared" si="23"/>
        <v>0</v>
      </c>
      <c r="L132" s="483">
        <v>1</v>
      </c>
      <c r="M132" s="482">
        <f t="shared" si="37"/>
        <v>0</v>
      </c>
      <c r="N132" s="482">
        <f t="shared" si="25"/>
        <v>0</v>
      </c>
      <c r="O132" s="483">
        <v>1</v>
      </c>
      <c r="P132" s="482">
        <f t="shared" si="38"/>
        <v>0</v>
      </c>
      <c r="Q132" s="482">
        <f t="shared" si="39"/>
        <v>0</v>
      </c>
      <c r="R132" s="484">
        <f t="shared" si="40"/>
        <v>0</v>
      </c>
    </row>
    <row r="133" spans="2:18" s="455" customFormat="1" ht="15" customHeight="1" x14ac:dyDescent="0.2">
      <c r="B133" s="477"/>
      <c r="C133" s="478" t="s">
        <v>370</v>
      </c>
      <c r="D133" s="486" t="s">
        <v>370</v>
      </c>
      <c r="E133" s="479"/>
      <c r="F133" s="479"/>
      <c r="G133" s="480"/>
      <c r="H133" s="480"/>
      <c r="I133" s="481"/>
      <c r="J133" s="508"/>
      <c r="K133" s="482">
        <f t="shared" si="23"/>
        <v>0</v>
      </c>
      <c r="L133" s="483">
        <v>1</v>
      </c>
      <c r="M133" s="482">
        <f t="shared" si="37"/>
        <v>0</v>
      </c>
      <c r="N133" s="482">
        <f t="shared" si="25"/>
        <v>0</v>
      </c>
      <c r="O133" s="483">
        <v>1</v>
      </c>
      <c r="P133" s="482">
        <f t="shared" si="38"/>
        <v>0</v>
      </c>
      <c r="Q133" s="482">
        <f t="shared" si="39"/>
        <v>0</v>
      </c>
      <c r="R133" s="484">
        <f t="shared" si="40"/>
        <v>0</v>
      </c>
    </row>
    <row r="134" spans="2:18" s="455" customFormat="1" ht="15" customHeight="1" x14ac:dyDescent="0.2">
      <c r="B134" s="477"/>
      <c r="C134" s="478" t="s">
        <v>370</v>
      </c>
      <c r="D134" s="486" t="s">
        <v>370</v>
      </c>
      <c r="E134" s="479"/>
      <c r="F134" s="479"/>
      <c r="G134" s="480"/>
      <c r="H134" s="480"/>
      <c r="I134" s="481"/>
      <c r="J134" s="508"/>
      <c r="K134" s="482">
        <f t="shared" si="23"/>
        <v>0</v>
      </c>
      <c r="L134" s="483">
        <v>1</v>
      </c>
      <c r="M134" s="482">
        <f t="shared" ref="M134:M157" si="41">K134*L134</f>
        <v>0</v>
      </c>
      <c r="N134" s="482">
        <f t="shared" si="25"/>
        <v>0</v>
      </c>
      <c r="O134" s="483">
        <v>1</v>
      </c>
      <c r="P134" s="482">
        <f t="shared" ref="P134:P157" si="42">N134*O134</f>
        <v>0</v>
      </c>
      <c r="Q134" s="482">
        <f t="shared" ref="Q134:Q157" si="43">K134+N134</f>
        <v>0</v>
      </c>
      <c r="R134" s="484">
        <f t="shared" ref="R134:R157" si="44">M134+P134</f>
        <v>0</v>
      </c>
    </row>
    <row r="135" spans="2:18" s="455" customFormat="1" ht="15" customHeight="1" x14ac:dyDescent="0.2">
      <c r="B135" s="477"/>
      <c r="C135" s="478" t="s">
        <v>370</v>
      </c>
      <c r="D135" s="486" t="s">
        <v>370</v>
      </c>
      <c r="E135" s="479"/>
      <c r="F135" s="479"/>
      <c r="G135" s="480"/>
      <c r="H135" s="480"/>
      <c r="I135" s="481"/>
      <c r="J135" s="508"/>
      <c r="K135" s="482">
        <f t="shared" ref="K135:K173" si="45">$E135*$G135</f>
        <v>0</v>
      </c>
      <c r="L135" s="483">
        <v>1</v>
      </c>
      <c r="M135" s="482">
        <f t="shared" si="41"/>
        <v>0</v>
      </c>
      <c r="N135" s="482">
        <f t="shared" ref="N135:N173" si="46">$F135*$H135/100</f>
        <v>0</v>
      </c>
      <c r="O135" s="483">
        <v>1</v>
      </c>
      <c r="P135" s="482">
        <f t="shared" si="42"/>
        <v>0</v>
      </c>
      <c r="Q135" s="482">
        <f t="shared" si="43"/>
        <v>0</v>
      </c>
      <c r="R135" s="484">
        <f t="shared" si="44"/>
        <v>0</v>
      </c>
    </row>
    <row r="136" spans="2:18" s="455" customFormat="1" ht="15" customHeight="1" x14ac:dyDescent="0.2">
      <c r="B136" s="477"/>
      <c r="C136" s="478" t="s">
        <v>370</v>
      </c>
      <c r="D136" s="486" t="s">
        <v>370</v>
      </c>
      <c r="E136" s="479"/>
      <c r="F136" s="479"/>
      <c r="G136" s="480"/>
      <c r="H136" s="480"/>
      <c r="I136" s="481"/>
      <c r="J136" s="508"/>
      <c r="K136" s="482">
        <f t="shared" si="45"/>
        <v>0</v>
      </c>
      <c r="L136" s="483">
        <v>1</v>
      </c>
      <c r="M136" s="482">
        <f t="shared" si="41"/>
        <v>0</v>
      </c>
      <c r="N136" s="482">
        <f t="shared" si="46"/>
        <v>0</v>
      </c>
      <c r="O136" s="483">
        <v>1</v>
      </c>
      <c r="P136" s="482">
        <f t="shared" si="42"/>
        <v>0</v>
      </c>
      <c r="Q136" s="482">
        <f t="shared" si="43"/>
        <v>0</v>
      </c>
      <c r="R136" s="484">
        <f t="shared" si="44"/>
        <v>0</v>
      </c>
    </row>
    <row r="137" spans="2:18" s="455" customFormat="1" ht="15" customHeight="1" x14ac:dyDescent="0.2">
      <c r="B137" s="477"/>
      <c r="C137" s="478" t="s">
        <v>370</v>
      </c>
      <c r="D137" s="486" t="s">
        <v>370</v>
      </c>
      <c r="E137" s="479"/>
      <c r="F137" s="479"/>
      <c r="G137" s="480"/>
      <c r="H137" s="480"/>
      <c r="I137" s="481"/>
      <c r="J137" s="508"/>
      <c r="K137" s="482">
        <f t="shared" si="45"/>
        <v>0</v>
      </c>
      <c r="L137" s="483">
        <v>1</v>
      </c>
      <c r="M137" s="482">
        <f t="shared" si="41"/>
        <v>0</v>
      </c>
      <c r="N137" s="482">
        <f t="shared" si="46"/>
        <v>0</v>
      </c>
      <c r="O137" s="483">
        <v>1</v>
      </c>
      <c r="P137" s="482">
        <f t="shared" si="42"/>
        <v>0</v>
      </c>
      <c r="Q137" s="482">
        <f t="shared" si="43"/>
        <v>0</v>
      </c>
      <c r="R137" s="484">
        <f t="shared" si="44"/>
        <v>0</v>
      </c>
    </row>
    <row r="138" spans="2:18" s="455" customFormat="1" ht="15" customHeight="1" x14ac:dyDescent="0.2">
      <c r="B138" s="477"/>
      <c r="C138" s="478" t="s">
        <v>370</v>
      </c>
      <c r="D138" s="486" t="s">
        <v>370</v>
      </c>
      <c r="E138" s="479"/>
      <c r="F138" s="479"/>
      <c r="G138" s="480"/>
      <c r="H138" s="480"/>
      <c r="I138" s="481"/>
      <c r="J138" s="508"/>
      <c r="K138" s="482">
        <f t="shared" si="45"/>
        <v>0</v>
      </c>
      <c r="L138" s="483">
        <v>1</v>
      </c>
      <c r="M138" s="482">
        <f t="shared" si="41"/>
        <v>0</v>
      </c>
      <c r="N138" s="482">
        <f t="shared" si="46"/>
        <v>0</v>
      </c>
      <c r="O138" s="483">
        <v>1</v>
      </c>
      <c r="P138" s="482">
        <f t="shared" si="42"/>
        <v>0</v>
      </c>
      <c r="Q138" s="482">
        <f t="shared" si="43"/>
        <v>0</v>
      </c>
      <c r="R138" s="484">
        <f t="shared" si="44"/>
        <v>0</v>
      </c>
    </row>
    <row r="139" spans="2:18" s="455" customFormat="1" ht="15" customHeight="1" x14ac:dyDescent="0.2">
      <c r="B139" s="477"/>
      <c r="C139" s="478" t="s">
        <v>370</v>
      </c>
      <c r="D139" s="486" t="s">
        <v>370</v>
      </c>
      <c r="E139" s="479"/>
      <c r="F139" s="479"/>
      <c r="G139" s="480"/>
      <c r="H139" s="480"/>
      <c r="I139" s="481"/>
      <c r="J139" s="508"/>
      <c r="K139" s="482">
        <f t="shared" si="45"/>
        <v>0</v>
      </c>
      <c r="L139" s="483">
        <v>1</v>
      </c>
      <c r="M139" s="482">
        <f t="shared" si="41"/>
        <v>0</v>
      </c>
      <c r="N139" s="482">
        <f t="shared" si="46"/>
        <v>0</v>
      </c>
      <c r="O139" s="483">
        <v>1</v>
      </c>
      <c r="P139" s="482">
        <f t="shared" si="42"/>
        <v>0</v>
      </c>
      <c r="Q139" s="482">
        <f t="shared" si="43"/>
        <v>0</v>
      </c>
      <c r="R139" s="484">
        <f t="shared" si="44"/>
        <v>0</v>
      </c>
    </row>
    <row r="140" spans="2:18" s="455" customFormat="1" ht="15" customHeight="1" x14ac:dyDescent="0.2">
      <c r="B140" s="477"/>
      <c r="C140" s="478" t="s">
        <v>370</v>
      </c>
      <c r="D140" s="486" t="s">
        <v>370</v>
      </c>
      <c r="E140" s="479"/>
      <c r="F140" s="479"/>
      <c r="G140" s="480"/>
      <c r="H140" s="480"/>
      <c r="I140" s="481"/>
      <c r="J140" s="508"/>
      <c r="K140" s="482">
        <f t="shared" si="45"/>
        <v>0</v>
      </c>
      <c r="L140" s="483">
        <v>1</v>
      </c>
      <c r="M140" s="482">
        <f t="shared" si="41"/>
        <v>0</v>
      </c>
      <c r="N140" s="482">
        <f t="shared" si="46"/>
        <v>0</v>
      </c>
      <c r="O140" s="483">
        <v>1</v>
      </c>
      <c r="P140" s="482">
        <f t="shared" si="42"/>
        <v>0</v>
      </c>
      <c r="Q140" s="482">
        <f t="shared" si="43"/>
        <v>0</v>
      </c>
      <c r="R140" s="484">
        <f t="shared" si="44"/>
        <v>0</v>
      </c>
    </row>
    <row r="141" spans="2:18" s="455" customFormat="1" ht="15" customHeight="1" x14ac:dyDescent="0.2">
      <c r="B141" s="477"/>
      <c r="C141" s="478" t="s">
        <v>370</v>
      </c>
      <c r="D141" s="486" t="s">
        <v>370</v>
      </c>
      <c r="E141" s="479"/>
      <c r="F141" s="479"/>
      <c r="G141" s="480"/>
      <c r="H141" s="480"/>
      <c r="I141" s="481"/>
      <c r="J141" s="508"/>
      <c r="K141" s="482">
        <f t="shared" si="45"/>
        <v>0</v>
      </c>
      <c r="L141" s="483">
        <v>1</v>
      </c>
      <c r="M141" s="482">
        <f t="shared" si="41"/>
        <v>0</v>
      </c>
      <c r="N141" s="482">
        <f t="shared" si="46"/>
        <v>0</v>
      </c>
      <c r="O141" s="483">
        <v>1</v>
      </c>
      <c r="P141" s="482">
        <f t="shared" si="42"/>
        <v>0</v>
      </c>
      <c r="Q141" s="482">
        <f t="shared" si="43"/>
        <v>0</v>
      </c>
      <c r="R141" s="484">
        <f t="shared" si="44"/>
        <v>0</v>
      </c>
    </row>
    <row r="142" spans="2:18" s="455" customFormat="1" ht="15" customHeight="1" x14ac:dyDescent="0.2">
      <c r="B142" s="477"/>
      <c r="C142" s="478" t="s">
        <v>370</v>
      </c>
      <c r="D142" s="486" t="s">
        <v>370</v>
      </c>
      <c r="E142" s="479"/>
      <c r="F142" s="479"/>
      <c r="G142" s="480"/>
      <c r="H142" s="480"/>
      <c r="I142" s="481"/>
      <c r="J142" s="508"/>
      <c r="K142" s="482">
        <f t="shared" si="45"/>
        <v>0</v>
      </c>
      <c r="L142" s="483">
        <v>1</v>
      </c>
      <c r="M142" s="482">
        <f t="shared" si="41"/>
        <v>0</v>
      </c>
      <c r="N142" s="482">
        <f t="shared" si="46"/>
        <v>0</v>
      </c>
      <c r="O142" s="483">
        <v>1</v>
      </c>
      <c r="P142" s="482">
        <f t="shared" si="42"/>
        <v>0</v>
      </c>
      <c r="Q142" s="482">
        <f t="shared" si="43"/>
        <v>0</v>
      </c>
      <c r="R142" s="484">
        <f t="shared" si="44"/>
        <v>0</v>
      </c>
    </row>
    <row r="143" spans="2:18" s="455" customFormat="1" ht="15" customHeight="1" x14ac:dyDescent="0.2">
      <c r="B143" s="477"/>
      <c r="C143" s="478" t="s">
        <v>370</v>
      </c>
      <c r="D143" s="486" t="s">
        <v>370</v>
      </c>
      <c r="E143" s="479"/>
      <c r="F143" s="479"/>
      <c r="G143" s="480"/>
      <c r="H143" s="480"/>
      <c r="I143" s="481"/>
      <c r="J143" s="508"/>
      <c r="K143" s="482">
        <f t="shared" si="45"/>
        <v>0</v>
      </c>
      <c r="L143" s="483">
        <v>1</v>
      </c>
      <c r="M143" s="482">
        <f t="shared" si="41"/>
        <v>0</v>
      </c>
      <c r="N143" s="482">
        <f t="shared" si="46"/>
        <v>0</v>
      </c>
      <c r="O143" s="483">
        <v>1</v>
      </c>
      <c r="P143" s="482">
        <f t="shared" si="42"/>
        <v>0</v>
      </c>
      <c r="Q143" s="482">
        <f t="shared" si="43"/>
        <v>0</v>
      </c>
      <c r="R143" s="484">
        <f t="shared" si="44"/>
        <v>0</v>
      </c>
    </row>
    <row r="144" spans="2:18" s="455" customFormat="1" ht="15" customHeight="1" x14ac:dyDescent="0.2">
      <c r="B144" s="477"/>
      <c r="C144" s="478" t="s">
        <v>370</v>
      </c>
      <c r="D144" s="486" t="s">
        <v>370</v>
      </c>
      <c r="E144" s="479"/>
      <c r="F144" s="479"/>
      <c r="G144" s="480"/>
      <c r="H144" s="480"/>
      <c r="I144" s="481"/>
      <c r="J144" s="508"/>
      <c r="K144" s="482">
        <f t="shared" si="45"/>
        <v>0</v>
      </c>
      <c r="L144" s="483">
        <v>1</v>
      </c>
      <c r="M144" s="482">
        <f t="shared" si="41"/>
        <v>0</v>
      </c>
      <c r="N144" s="482">
        <f t="shared" si="46"/>
        <v>0</v>
      </c>
      <c r="O144" s="483">
        <v>1</v>
      </c>
      <c r="P144" s="482">
        <f t="shared" si="42"/>
        <v>0</v>
      </c>
      <c r="Q144" s="482">
        <f t="shared" si="43"/>
        <v>0</v>
      </c>
      <c r="R144" s="484">
        <f t="shared" si="44"/>
        <v>0</v>
      </c>
    </row>
    <row r="145" spans="2:18" s="455" customFormat="1" ht="15" customHeight="1" x14ac:dyDescent="0.2">
      <c r="B145" s="477"/>
      <c r="C145" s="478" t="s">
        <v>370</v>
      </c>
      <c r="D145" s="486" t="s">
        <v>370</v>
      </c>
      <c r="E145" s="479"/>
      <c r="F145" s="479"/>
      <c r="G145" s="480"/>
      <c r="H145" s="480"/>
      <c r="I145" s="481"/>
      <c r="J145" s="508"/>
      <c r="K145" s="482">
        <f t="shared" si="45"/>
        <v>0</v>
      </c>
      <c r="L145" s="483">
        <v>1</v>
      </c>
      <c r="M145" s="482">
        <f t="shared" si="41"/>
        <v>0</v>
      </c>
      <c r="N145" s="482">
        <f t="shared" si="46"/>
        <v>0</v>
      </c>
      <c r="O145" s="483">
        <v>1</v>
      </c>
      <c r="P145" s="482">
        <f t="shared" si="42"/>
        <v>0</v>
      </c>
      <c r="Q145" s="482">
        <f t="shared" si="43"/>
        <v>0</v>
      </c>
      <c r="R145" s="484">
        <f t="shared" si="44"/>
        <v>0</v>
      </c>
    </row>
    <row r="146" spans="2:18" s="455" customFormat="1" ht="15" customHeight="1" x14ac:dyDescent="0.2">
      <c r="B146" s="477"/>
      <c r="C146" s="478" t="s">
        <v>370</v>
      </c>
      <c r="D146" s="486" t="s">
        <v>370</v>
      </c>
      <c r="E146" s="479"/>
      <c r="F146" s="479"/>
      <c r="G146" s="480"/>
      <c r="H146" s="480"/>
      <c r="I146" s="481"/>
      <c r="J146" s="508"/>
      <c r="K146" s="482">
        <f t="shared" si="45"/>
        <v>0</v>
      </c>
      <c r="L146" s="483">
        <v>1</v>
      </c>
      <c r="M146" s="482">
        <f t="shared" si="41"/>
        <v>0</v>
      </c>
      <c r="N146" s="482">
        <f t="shared" si="46"/>
        <v>0</v>
      </c>
      <c r="O146" s="483">
        <v>1</v>
      </c>
      <c r="P146" s="482">
        <f t="shared" si="42"/>
        <v>0</v>
      </c>
      <c r="Q146" s="482">
        <f t="shared" si="43"/>
        <v>0</v>
      </c>
      <c r="R146" s="484">
        <f t="shared" si="44"/>
        <v>0</v>
      </c>
    </row>
    <row r="147" spans="2:18" s="455" customFormat="1" ht="15" customHeight="1" x14ac:dyDescent="0.2">
      <c r="B147" s="477"/>
      <c r="C147" s="478" t="s">
        <v>370</v>
      </c>
      <c r="D147" s="486" t="s">
        <v>370</v>
      </c>
      <c r="E147" s="479"/>
      <c r="F147" s="479"/>
      <c r="G147" s="480"/>
      <c r="H147" s="480"/>
      <c r="I147" s="481"/>
      <c r="J147" s="508"/>
      <c r="K147" s="482">
        <f t="shared" si="45"/>
        <v>0</v>
      </c>
      <c r="L147" s="483">
        <v>1</v>
      </c>
      <c r="M147" s="482">
        <f t="shared" si="41"/>
        <v>0</v>
      </c>
      <c r="N147" s="482">
        <f t="shared" si="46"/>
        <v>0</v>
      </c>
      <c r="O147" s="483">
        <v>1</v>
      </c>
      <c r="P147" s="482">
        <f t="shared" si="42"/>
        <v>0</v>
      </c>
      <c r="Q147" s="482">
        <f t="shared" si="43"/>
        <v>0</v>
      </c>
      <c r="R147" s="484">
        <f t="shared" si="44"/>
        <v>0</v>
      </c>
    </row>
    <row r="148" spans="2:18" s="455" customFormat="1" ht="15" customHeight="1" x14ac:dyDescent="0.2">
      <c r="B148" s="477"/>
      <c r="C148" s="478" t="s">
        <v>370</v>
      </c>
      <c r="D148" s="486" t="s">
        <v>370</v>
      </c>
      <c r="E148" s="479"/>
      <c r="F148" s="479"/>
      <c r="G148" s="480"/>
      <c r="H148" s="480"/>
      <c r="I148" s="481"/>
      <c r="J148" s="508"/>
      <c r="K148" s="482">
        <f t="shared" si="45"/>
        <v>0</v>
      </c>
      <c r="L148" s="483">
        <v>1</v>
      </c>
      <c r="M148" s="482">
        <f t="shared" si="41"/>
        <v>0</v>
      </c>
      <c r="N148" s="482">
        <f t="shared" si="46"/>
        <v>0</v>
      </c>
      <c r="O148" s="483">
        <v>1</v>
      </c>
      <c r="P148" s="482">
        <f t="shared" si="42"/>
        <v>0</v>
      </c>
      <c r="Q148" s="482">
        <f t="shared" si="43"/>
        <v>0</v>
      </c>
      <c r="R148" s="484">
        <f t="shared" si="44"/>
        <v>0</v>
      </c>
    </row>
    <row r="149" spans="2:18" s="455" customFormat="1" ht="15" customHeight="1" x14ac:dyDescent="0.2">
      <c r="B149" s="477"/>
      <c r="C149" s="478" t="s">
        <v>370</v>
      </c>
      <c r="D149" s="486" t="s">
        <v>370</v>
      </c>
      <c r="E149" s="479"/>
      <c r="F149" s="479"/>
      <c r="G149" s="480"/>
      <c r="H149" s="480"/>
      <c r="I149" s="481"/>
      <c r="J149" s="508"/>
      <c r="K149" s="482">
        <f t="shared" si="45"/>
        <v>0</v>
      </c>
      <c r="L149" s="483">
        <v>1</v>
      </c>
      <c r="M149" s="482">
        <f t="shared" si="41"/>
        <v>0</v>
      </c>
      <c r="N149" s="482">
        <f t="shared" si="46"/>
        <v>0</v>
      </c>
      <c r="O149" s="483">
        <v>1</v>
      </c>
      <c r="P149" s="482">
        <f t="shared" si="42"/>
        <v>0</v>
      </c>
      <c r="Q149" s="482">
        <f t="shared" si="43"/>
        <v>0</v>
      </c>
      <c r="R149" s="484">
        <f t="shared" si="44"/>
        <v>0</v>
      </c>
    </row>
    <row r="150" spans="2:18" s="455" customFormat="1" ht="15" customHeight="1" x14ac:dyDescent="0.2">
      <c r="B150" s="477"/>
      <c r="C150" s="478" t="s">
        <v>370</v>
      </c>
      <c r="D150" s="486" t="s">
        <v>370</v>
      </c>
      <c r="E150" s="479"/>
      <c r="F150" s="479"/>
      <c r="G150" s="480"/>
      <c r="H150" s="480"/>
      <c r="I150" s="481"/>
      <c r="J150" s="508"/>
      <c r="K150" s="482">
        <f t="shared" si="45"/>
        <v>0</v>
      </c>
      <c r="L150" s="483">
        <v>1</v>
      </c>
      <c r="M150" s="482">
        <f t="shared" si="41"/>
        <v>0</v>
      </c>
      <c r="N150" s="482">
        <f t="shared" si="46"/>
        <v>0</v>
      </c>
      <c r="O150" s="483">
        <v>1</v>
      </c>
      <c r="P150" s="482">
        <f t="shared" si="42"/>
        <v>0</v>
      </c>
      <c r="Q150" s="482">
        <f t="shared" si="43"/>
        <v>0</v>
      </c>
      <c r="R150" s="484">
        <f t="shared" si="44"/>
        <v>0</v>
      </c>
    </row>
    <row r="151" spans="2:18" s="455" customFormat="1" ht="15" customHeight="1" x14ac:dyDescent="0.2">
      <c r="B151" s="477"/>
      <c r="C151" s="478" t="s">
        <v>370</v>
      </c>
      <c r="D151" s="486" t="s">
        <v>370</v>
      </c>
      <c r="E151" s="479"/>
      <c r="F151" s="479"/>
      <c r="G151" s="480"/>
      <c r="H151" s="480"/>
      <c r="I151" s="481"/>
      <c r="J151" s="508"/>
      <c r="K151" s="482">
        <f t="shared" si="45"/>
        <v>0</v>
      </c>
      <c r="L151" s="483">
        <v>1</v>
      </c>
      <c r="M151" s="482">
        <f t="shared" si="41"/>
        <v>0</v>
      </c>
      <c r="N151" s="482">
        <f t="shared" si="46"/>
        <v>0</v>
      </c>
      <c r="O151" s="483">
        <v>1</v>
      </c>
      <c r="P151" s="482">
        <f t="shared" si="42"/>
        <v>0</v>
      </c>
      <c r="Q151" s="482">
        <f t="shared" si="43"/>
        <v>0</v>
      </c>
      <c r="R151" s="484">
        <f t="shared" si="44"/>
        <v>0</v>
      </c>
    </row>
    <row r="152" spans="2:18" s="455" customFormat="1" ht="15" customHeight="1" x14ac:dyDescent="0.2">
      <c r="B152" s="477"/>
      <c r="C152" s="478" t="s">
        <v>370</v>
      </c>
      <c r="D152" s="486" t="s">
        <v>370</v>
      </c>
      <c r="E152" s="479"/>
      <c r="F152" s="479"/>
      <c r="G152" s="480"/>
      <c r="H152" s="480"/>
      <c r="I152" s="481"/>
      <c r="J152" s="508"/>
      <c r="K152" s="482">
        <f t="shared" si="45"/>
        <v>0</v>
      </c>
      <c r="L152" s="483">
        <v>1</v>
      </c>
      <c r="M152" s="482">
        <f t="shared" si="41"/>
        <v>0</v>
      </c>
      <c r="N152" s="482">
        <f t="shared" si="46"/>
        <v>0</v>
      </c>
      <c r="O152" s="483">
        <v>1</v>
      </c>
      <c r="P152" s="482">
        <f t="shared" si="42"/>
        <v>0</v>
      </c>
      <c r="Q152" s="482">
        <f t="shared" si="43"/>
        <v>0</v>
      </c>
      <c r="R152" s="484">
        <f t="shared" si="44"/>
        <v>0</v>
      </c>
    </row>
    <row r="153" spans="2:18" s="455" customFormat="1" ht="15" customHeight="1" x14ac:dyDescent="0.2">
      <c r="B153" s="477"/>
      <c r="C153" s="478" t="s">
        <v>370</v>
      </c>
      <c r="D153" s="486" t="s">
        <v>370</v>
      </c>
      <c r="E153" s="479"/>
      <c r="F153" s="479"/>
      <c r="G153" s="480"/>
      <c r="H153" s="480"/>
      <c r="I153" s="481"/>
      <c r="J153" s="508"/>
      <c r="K153" s="482">
        <f t="shared" si="45"/>
        <v>0</v>
      </c>
      <c r="L153" s="483">
        <v>1</v>
      </c>
      <c r="M153" s="482">
        <f t="shared" si="41"/>
        <v>0</v>
      </c>
      <c r="N153" s="482">
        <f t="shared" si="46"/>
        <v>0</v>
      </c>
      <c r="O153" s="483">
        <v>1</v>
      </c>
      <c r="P153" s="482">
        <f t="shared" si="42"/>
        <v>0</v>
      </c>
      <c r="Q153" s="482">
        <f t="shared" si="43"/>
        <v>0</v>
      </c>
      <c r="R153" s="484">
        <f t="shared" si="44"/>
        <v>0</v>
      </c>
    </row>
    <row r="154" spans="2:18" s="455" customFormat="1" ht="15" customHeight="1" x14ac:dyDescent="0.2">
      <c r="B154" s="477"/>
      <c r="C154" s="478" t="s">
        <v>370</v>
      </c>
      <c r="D154" s="486" t="s">
        <v>370</v>
      </c>
      <c r="E154" s="479"/>
      <c r="F154" s="479"/>
      <c r="G154" s="480"/>
      <c r="H154" s="480"/>
      <c r="I154" s="481"/>
      <c r="J154" s="508"/>
      <c r="K154" s="482">
        <f t="shared" si="45"/>
        <v>0</v>
      </c>
      <c r="L154" s="483">
        <v>1</v>
      </c>
      <c r="M154" s="482">
        <f t="shared" si="41"/>
        <v>0</v>
      </c>
      <c r="N154" s="482">
        <f t="shared" si="46"/>
        <v>0</v>
      </c>
      <c r="O154" s="483">
        <v>1</v>
      </c>
      <c r="P154" s="482">
        <f t="shared" si="42"/>
        <v>0</v>
      </c>
      <c r="Q154" s="482">
        <f t="shared" si="43"/>
        <v>0</v>
      </c>
      <c r="R154" s="484">
        <f t="shared" si="44"/>
        <v>0</v>
      </c>
    </row>
    <row r="155" spans="2:18" s="455" customFormat="1" ht="15" customHeight="1" x14ac:dyDescent="0.2">
      <c r="B155" s="477"/>
      <c r="C155" s="478" t="s">
        <v>370</v>
      </c>
      <c r="D155" s="486" t="s">
        <v>370</v>
      </c>
      <c r="E155" s="479"/>
      <c r="F155" s="479"/>
      <c r="G155" s="480"/>
      <c r="H155" s="480"/>
      <c r="I155" s="481"/>
      <c r="J155" s="508"/>
      <c r="K155" s="482">
        <f t="shared" si="45"/>
        <v>0</v>
      </c>
      <c r="L155" s="483">
        <v>1</v>
      </c>
      <c r="M155" s="482">
        <f t="shared" si="41"/>
        <v>0</v>
      </c>
      <c r="N155" s="482">
        <f t="shared" si="46"/>
        <v>0</v>
      </c>
      <c r="O155" s="483">
        <v>1</v>
      </c>
      <c r="P155" s="482">
        <f t="shared" si="42"/>
        <v>0</v>
      </c>
      <c r="Q155" s="482">
        <f t="shared" si="43"/>
        <v>0</v>
      </c>
      <c r="R155" s="484">
        <f t="shared" si="44"/>
        <v>0</v>
      </c>
    </row>
    <row r="156" spans="2:18" s="455" customFormat="1" ht="15" customHeight="1" x14ac:dyDescent="0.2">
      <c r="B156" s="477"/>
      <c r="C156" s="478" t="s">
        <v>370</v>
      </c>
      <c r="D156" s="486" t="s">
        <v>370</v>
      </c>
      <c r="E156" s="479"/>
      <c r="F156" s="479"/>
      <c r="G156" s="480"/>
      <c r="H156" s="480"/>
      <c r="I156" s="481"/>
      <c r="J156" s="508"/>
      <c r="K156" s="482">
        <f t="shared" si="45"/>
        <v>0</v>
      </c>
      <c r="L156" s="483">
        <v>1</v>
      </c>
      <c r="M156" s="482">
        <f t="shared" si="41"/>
        <v>0</v>
      </c>
      <c r="N156" s="482">
        <f t="shared" si="46"/>
        <v>0</v>
      </c>
      <c r="O156" s="483">
        <v>1</v>
      </c>
      <c r="P156" s="482">
        <f t="shared" si="42"/>
        <v>0</v>
      </c>
      <c r="Q156" s="482">
        <f t="shared" si="43"/>
        <v>0</v>
      </c>
      <c r="R156" s="484">
        <f t="shared" si="44"/>
        <v>0</v>
      </c>
    </row>
    <row r="157" spans="2:18" s="455" customFormat="1" ht="15" customHeight="1" x14ac:dyDescent="0.2">
      <c r="B157" s="477"/>
      <c r="C157" s="478" t="s">
        <v>370</v>
      </c>
      <c r="D157" s="486" t="s">
        <v>370</v>
      </c>
      <c r="E157" s="479"/>
      <c r="F157" s="479"/>
      <c r="G157" s="480"/>
      <c r="H157" s="480"/>
      <c r="I157" s="481"/>
      <c r="J157" s="508"/>
      <c r="K157" s="482">
        <f t="shared" si="45"/>
        <v>0</v>
      </c>
      <c r="L157" s="483">
        <v>1</v>
      </c>
      <c r="M157" s="482">
        <f t="shared" si="41"/>
        <v>0</v>
      </c>
      <c r="N157" s="482">
        <f t="shared" si="46"/>
        <v>0</v>
      </c>
      <c r="O157" s="483">
        <v>1</v>
      </c>
      <c r="P157" s="482">
        <f t="shared" si="42"/>
        <v>0</v>
      </c>
      <c r="Q157" s="482">
        <f t="shared" si="43"/>
        <v>0</v>
      </c>
      <c r="R157" s="484">
        <f t="shared" si="44"/>
        <v>0</v>
      </c>
    </row>
    <row r="158" spans="2:18" s="455" customFormat="1" ht="15" customHeight="1" x14ac:dyDescent="0.2">
      <c r="B158" s="477"/>
      <c r="C158" s="478" t="s">
        <v>370</v>
      </c>
      <c r="D158" s="486" t="s">
        <v>370</v>
      </c>
      <c r="E158" s="479"/>
      <c r="F158" s="479"/>
      <c r="G158" s="480"/>
      <c r="H158" s="480"/>
      <c r="I158" s="481"/>
      <c r="J158" s="508"/>
      <c r="K158" s="482">
        <f t="shared" si="45"/>
        <v>0</v>
      </c>
      <c r="L158" s="483">
        <v>1</v>
      </c>
      <c r="M158" s="482">
        <f t="shared" ref="M158:M173" si="47">K158*L158</f>
        <v>0</v>
      </c>
      <c r="N158" s="482">
        <f t="shared" si="46"/>
        <v>0</v>
      </c>
      <c r="O158" s="483">
        <v>1</v>
      </c>
      <c r="P158" s="482">
        <f t="shared" ref="P158:P173" si="48">N158*O158</f>
        <v>0</v>
      </c>
      <c r="Q158" s="482">
        <f t="shared" ref="Q158:Q173" si="49">K158+N158</f>
        <v>0</v>
      </c>
      <c r="R158" s="484">
        <f t="shared" ref="R158:R173" si="50">M158+P158</f>
        <v>0</v>
      </c>
    </row>
    <row r="159" spans="2:18" s="455" customFormat="1" ht="15" customHeight="1" x14ac:dyDescent="0.2">
      <c r="B159" s="477"/>
      <c r="C159" s="478" t="s">
        <v>370</v>
      </c>
      <c r="D159" s="486" t="s">
        <v>370</v>
      </c>
      <c r="E159" s="479"/>
      <c r="F159" s="479"/>
      <c r="G159" s="480"/>
      <c r="H159" s="480"/>
      <c r="I159" s="481"/>
      <c r="J159" s="508"/>
      <c r="K159" s="482">
        <f t="shared" si="45"/>
        <v>0</v>
      </c>
      <c r="L159" s="483">
        <v>1</v>
      </c>
      <c r="M159" s="482">
        <f t="shared" si="47"/>
        <v>0</v>
      </c>
      <c r="N159" s="482">
        <f t="shared" si="46"/>
        <v>0</v>
      </c>
      <c r="O159" s="483">
        <v>1</v>
      </c>
      <c r="P159" s="482">
        <f t="shared" si="48"/>
        <v>0</v>
      </c>
      <c r="Q159" s="482">
        <f t="shared" si="49"/>
        <v>0</v>
      </c>
      <c r="R159" s="484">
        <f t="shared" si="50"/>
        <v>0</v>
      </c>
    </row>
    <row r="160" spans="2:18" s="455" customFormat="1" ht="15" customHeight="1" x14ac:dyDescent="0.2">
      <c r="B160" s="477"/>
      <c r="C160" s="478" t="s">
        <v>370</v>
      </c>
      <c r="D160" s="486" t="s">
        <v>370</v>
      </c>
      <c r="E160" s="479"/>
      <c r="F160" s="479"/>
      <c r="G160" s="480"/>
      <c r="H160" s="480"/>
      <c r="I160" s="481"/>
      <c r="J160" s="508"/>
      <c r="K160" s="482">
        <f t="shared" si="45"/>
        <v>0</v>
      </c>
      <c r="L160" s="483">
        <v>1</v>
      </c>
      <c r="M160" s="482">
        <f t="shared" si="47"/>
        <v>0</v>
      </c>
      <c r="N160" s="482">
        <f t="shared" si="46"/>
        <v>0</v>
      </c>
      <c r="O160" s="483">
        <v>1</v>
      </c>
      <c r="P160" s="482">
        <f t="shared" si="48"/>
        <v>0</v>
      </c>
      <c r="Q160" s="482">
        <f t="shared" si="49"/>
        <v>0</v>
      </c>
      <c r="R160" s="484">
        <f t="shared" si="50"/>
        <v>0</v>
      </c>
    </row>
    <row r="161" spans="2:18" s="455" customFormat="1" ht="15" customHeight="1" x14ac:dyDescent="0.2">
      <c r="B161" s="477"/>
      <c r="C161" s="478" t="s">
        <v>370</v>
      </c>
      <c r="D161" s="486" t="s">
        <v>370</v>
      </c>
      <c r="E161" s="479"/>
      <c r="F161" s="479"/>
      <c r="G161" s="480"/>
      <c r="H161" s="480"/>
      <c r="I161" s="481"/>
      <c r="J161" s="508"/>
      <c r="K161" s="482">
        <f t="shared" si="45"/>
        <v>0</v>
      </c>
      <c r="L161" s="483">
        <v>1</v>
      </c>
      <c r="M161" s="482">
        <f t="shared" si="47"/>
        <v>0</v>
      </c>
      <c r="N161" s="482">
        <f t="shared" si="46"/>
        <v>0</v>
      </c>
      <c r="O161" s="483">
        <v>1</v>
      </c>
      <c r="P161" s="482">
        <f t="shared" si="48"/>
        <v>0</v>
      </c>
      <c r="Q161" s="482">
        <f t="shared" si="49"/>
        <v>0</v>
      </c>
      <c r="R161" s="484">
        <f t="shared" si="50"/>
        <v>0</v>
      </c>
    </row>
    <row r="162" spans="2:18" s="455" customFormat="1" ht="15" customHeight="1" x14ac:dyDescent="0.2">
      <c r="B162" s="477"/>
      <c r="C162" s="478" t="s">
        <v>370</v>
      </c>
      <c r="D162" s="486" t="s">
        <v>370</v>
      </c>
      <c r="E162" s="479"/>
      <c r="F162" s="479"/>
      <c r="G162" s="480"/>
      <c r="H162" s="480"/>
      <c r="I162" s="481"/>
      <c r="J162" s="508"/>
      <c r="K162" s="482">
        <f t="shared" si="45"/>
        <v>0</v>
      </c>
      <c r="L162" s="483">
        <v>1</v>
      </c>
      <c r="M162" s="482">
        <f t="shared" si="47"/>
        <v>0</v>
      </c>
      <c r="N162" s="482">
        <f t="shared" si="46"/>
        <v>0</v>
      </c>
      <c r="O162" s="483">
        <v>1</v>
      </c>
      <c r="P162" s="482">
        <f t="shared" si="48"/>
        <v>0</v>
      </c>
      <c r="Q162" s="482">
        <f t="shared" si="49"/>
        <v>0</v>
      </c>
      <c r="R162" s="484">
        <f t="shared" si="50"/>
        <v>0</v>
      </c>
    </row>
    <row r="163" spans="2:18" s="455" customFormat="1" ht="15" customHeight="1" x14ac:dyDescent="0.2">
      <c r="B163" s="477"/>
      <c r="C163" s="478" t="s">
        <v>370</v>
      </c>
      <c r="D163" s="486" t="s">
        <v>370</v>
      </c>
      <c r="E163" s="479"/>
      <c r="F163" s="479"/>
      <c r="G163" s="480"/>
      <c r="H163" s="480"/>
      <c r="I163" s="481"/>
      <c r="J163" s="508"/>
      <c r="K163" s="482">
        <f t="shared" si="45"/>
        <v>0</v>
      </c>
      <c r="L163" s="483">
        <v>1</v>
      </c>
      <c r="M163" s="482">
        <f t="shared" si="47"/>
        <v>0</v>
      </c>
      <c r="N163" s="482">
        <f t="shared" si="46"/>
        <v>0</v>
      </c>
      <c r="O163" s="483">
        <v>1</v>
      </c>
      <c r="P163" s="482">
        <f t="shared" si="48"/>
        <v>0</v>
      </c>
      <c r="Q163" s="482">
        <f t="shared" si="49"/>
        <v>0</v>
      </c>
      <c r="R163" s="484">
        <f t="shared" si="50"/>
        <v>0</v>
      </c>
    </row>
    <row r="164" spans="2:18" s="455" customFormat="1" ht="15" customHeight="1" x14ac:dyDescent="0.2">
      <c r="B164" s="477"/>
      <c r="C164" s="478" t="s">
        <v>370</v>
      </c>
      <c r="D164" s="486" t="s">
        <v>370</v>
      </c>
      <c r="E164" s="479"/>
      <c r="F164" s="479"/>
      <c r="G164" s="480"/>
      <c r="H164" s="480"/>
      <c r="I164" s="481"/>
      <c r="J164" s="508"/>
      <c r="K164" s="482">
        <f t="shared" si="45"/>
        <v>0</v>
      </c>
      <c r="L164" s="483">
        <v>1</v>
      </c>
      <c r="M164" s="482">
        <f t="shared" si="47"/>
        <v>0</v>
      </c>
      <c r="N164" s="482">
        <f t="shared" si="46"/>
        <v>0</v>
      </c>
      <c r="O164" s="483">
        <v>1</v>
      </c>
      <c r="P164" s="482">
        <f t="shared" si="48"/>
        <v>0</v>
      </c>
      <c r="Q164" s="482">
        <f t="shared" si="49"/>
        <v>0</v>
      </c>
      <c r="R164" s="484">
        <f t="shared" si="50"/>
        <v>0</v>
      </c>
    </row>
    <row r="165" spans="2:18" s="455" customFormat="1" ht="15" customHeight="1" x14ac:dyDescent="0.2">
      <c r="B165" s="477"/>
      <c r="C165" s="478" t="s">
        <v>370</v>
      </c>
      <c r="D165" s="486" t="s">
        <v>370</v>
      </c>
      <c r="E165" s="479"/>
      <c r="F165" s="479"/>
      <c r="G165" s="480"/>
      <c r="H165" s="480"/>
      <c r="I165" s="481"/>
      <c r="J165" s="508"/>
      <c r="K165" s="482">
        <f t="shared" si="45"/>
        <v>0</v>
      </c>
      <c r="L165" s="483">
        <v>1</v>
      </c>
      <c r="M165" s="482">
        <f t="shared" si="47"/>
        <v>0</v>
      </c>
      <c r="N165" s="482">
        <f t="shared" si="46"/>
        <v>0</v>
      </c>
      <c r="O165" s="483">
        <v>1</v>
      </c>
      <c r="P165" s="482">
        <f t="shared" si="48"/>
        <v>0</v>
      </c>
      <c r="Q165" s="482">
        <f t="shared" si="49"/>
        <v>0</v>
      </c>
      <c r="R165" s="484">
        <f t="shared" si="50"/>
        <v>0</v>
      </c>
    </row>
    <row r="166" spans="2:18" s="455" customFormat="1" ht="15" customHeight="1" x14ac:dyDescent="0.2">
      <c r="B166" s="477"/>
      <c r="C166" s="478" t="s">
        <v>370</v>
      </c>
      <c r="D166" s="486" t="s">
        <v>370</v>
      </c>
      <c r="E166" s="479"/>
      <c r="F166" s="479"/>
      <c r="G166" s="480"/>
      <c r="H166" s="480"/>
      <c r="I166" s="481"/>
      <c r="J166" s="508"/>
      <c r="K166" s="482">
        <f t="shared" si="45"/>
        <v>0</v>
      </c>
      <c r="L166" s="483">
        <v>1</v>
      </c>
      <c r="M166" s="482">
        <f t="shared" si="47"/>
        <v>0</v>
      </c>
      <c r="N166" s="482">
        <f t="shared" si="46"/>
        <v>0</v>
      </c>
      <c r="O166" s="483">
        <v>1</v>
      </c>
      <c r="P166" s="482">
        <f t="shared" si="48"/>
        <v>0</v>
      </c>
      <c r="Q166" s="482">
        <f t="shared" si="49"/>
        <v>0</v>
      </c>
      <c r="R166" s="484">
        <f t="shared" si="50"/>
        <v>0</v>
      </c>
    </row>
    <row r="167" spans="2:18" s="455" customFormat="1" ht="15" customHeight="1" x14ac:dyDescent="0.2">
      <c r="B167" s="477"/>
      <c r="C167" s="478" t="s">
        <v>370</v>
      </c>
      <c r="D167" s="486" t="s">
        <v>370</v>
      </c>
      <c r="E167" s="479"/>
      <c r="F167" s="479"/>
      <c r="G167" s="480"/>
      <c r="H167" s="480"/>
      <c r="I167" s="481"/>
      <c r="J167" s="508"/>
      <c r="K167" s="482">
        <f t="shared" si="45"/>
        <v>0</v>
      </c>
      <c r="L167" s="483">
        <v>1</v>
      </c>
      <c r="M167" s="482">
        <f t="shared" si="47"/>
        <v>0</v>
      </c>
      <c r="N167" s="482">
        <f t="shared" si="46"/>
        <v>0</v>
      </c>
      <c r="O167" s="483">
        <v>1</v>
      </c>
      <c r="P167" s="482">
        <f t="shared" si="48"/>
        <v>0</v>
      </c>
      <c r="Q167" s="482">
        <f t="shared" si="49"/>
        <v>0</v>
      </c>
      <c r="R167" s="484">
        <f t="shared" si="50"/>
        <v>0</v>
      </c>
    </row>
    <row r="168" spans="2:18" s="455" customFormat="1" ht="15" customHeight="1" x14ac:dyDescent="0.2">
      <c r="B168" s="477"/>
      <c r="C168" s="478" t="s">
        <v>370</v>
      </c>
      <c r="D168" s="486" t="s">
        <v>370</v>
      </c>
      <c r="E168" s="479"/>
      <c r="F168" s="479"/>
      <c r="G168" s="480"/>
      <c r="H168" s="480"/>
      <c r="I168" s="481"/>
      <c r="J168" s="508"/>
      <c r="K168" s="482">
        <f t="shared" si="45"/>
        <v>0</v>
      </c>
      <c r="L168" s="483">
        <v>1</v>
      </c>
      <c r="M168" s="482">
        <f t="shared" si="47"/>
        <v>0</v>
      </c>
      <c r="N168" s="482">
        <f t="shared" si="46"/>
        <v>0</v>
      </c>
      <c r="O168" s="483">
        <v>1</v>
      </c>
      <c r="P168" s="482">
        <f t="shared" si="48"/>
        <v>0</v>
      </c>
      <c r="Q168" s="482">
        <f t="shared" si="49"/>
        <v>0</v>
      </c>
      <c r="R168" s="484">
        <f t="shared" si="50"/>
        <v>0</v>
      </c>
    </row>
    <row r="169" spans="2:18" s="455" customFormat="1" ht="15" customHeight="1" x14ac:dyDescent="0.2">
      <c r="B169" s="477"/>
      <c r="C169" s="478" t="s">
        <v>370</v>
      </c>
      <c r="D169" s="486" t="s">
        <v>370</v>
      </c>
      <c r="E169" s="479"/>
      <c r="F169" s="479"/>
      <c r="G169" s="480"/>
      <c r="H169" s="480"/>
      <c r="I169" s="481"/>
      <c r="J169" s="508"/>
      <c r="K169" s="482">
        <f t="shared" si="45"/>
        <v>0</v>
      </c>
      <c r="L169" s="483">
        <v>1</v>
      </c>
      <c r="M169" s="482">
        <f t="shared" si="47"/>
        <v>0</v>
      </c>
      <c r="N169" s="482">
        <f t="shared" si="46"/>
        <v>0</v>
      </c>
      <c r="O169" s="483">
        <v>1</v>
      </c>
      <c r="P169" s="482">
        <f t="shared" si="48"/>
        <v>0</v>
      </c>
      <c r="Q169" s="482">
        <f t="shared" si="49"/>
        <v>0</v>
      </c>
      <c r="R169" s="484">
        <f t="shared" si="50"/>
        <v>0</v>
      </c>
    </row>
    <row r="170" spans="2:18" s="455" customFormat="1" ht="15" customHeight="1" x14ac:dyDescent="0.2">
      <c r="B170" s="477"/>
      <c r="C170" s="478" t="s">
        <v>370</v>
      </c>
      <c r="D170" s="486" t="s">
        <v>370</v>
      </c>
      <c r="E170" s="479"/>
      <c r="F170" s="479"/>
      <c r="G170" s="480"/>
      <c r="H170" s="480"/>
      <c r="I170" s="481"/>
      <c r="J170" s="508"/>
      <c r="K170" s="482">
        <f t="shared" si="45"/>
        <v>0</v>
      </c>
      <c r="L170" s="483">
        <v>1</v>
      </c>
      <c r="M170" s="482">
        <f t="shared" si="47"/>
        <v>0</v>
      </c>
      <c r="N170" s="482">
        <f t="shared" si="46"/>
        <v>0</v>
      </c>
      <c r="O170" s="483">
        <v>1</v>
      </c>
      <c r="P170" s="482">
        <f t="shared" si="48"/>
        <v>0</v>
      </c>
      <c r="Q170" s="482">
        <f t="shared" si="49"/>
        <v>0</v>
      </c>
      <c r="R170" s="484">
        <f t="shared" si="50"/>
        <v>0</v>
      </c>
    </row>
    <row r="171" spans="2:18" s="455" customFormat="1" ht="15" customHeight="1" x14ac:dyDescent="0.2">
      <c r="B171" s="477"/>
      <c r="C171" s="478" t="s">
        <v>370</v>
      </c>
      <c r="D171" s="486" t="s">
        <v>370</v>
      </c>
      <c r="E171" s="479"/>
      <c r="F171" s="479"/>
      <c r="G171" s="480"/>
      <c r="H171" s="480"/>
      <c r="I171" s="481"/>
      <c r="J171" s="508"/>
      <c r="K171" s="482">
        <f t="shared" si="45"/>
        <v>0</v>
      </c>
      <c r="L171" s="483">
        <v>1</v>
      </c>
      <c r="M171" s="482">
        <f t="shared" si="47"/>
        <v>0</v>
      </c>
      <c r="N171" s="482">
        <f t="shared" si="46"/>
        <v>0</v>
      </c>
      <c r="O171" s="483">
        <v>1</v>
      </c>
      <c r="P171" s="482">
        <f t="shared" si="48"/>
        <v>0</v>
      </c>
      <c r="Q171" s="482">
        <f t="shared" si="49"/>
        <v>0</v>
      </c>
      <c r="R171" s="484">
        <f t="shared" si="50"/>
        <v>0</v>
      </c>
    </row>
    <row r="172" spans="2:18" s="455" customFormat="1" ht="15" customHeight="1" x14ac:dyDescent="0.2">
      <c r="B172" s="477"/>
      <c r="C172" s="478" t="s">
        <v>370</v>
      </c>
      <c r="D172" s="486" t="s">
        <v>370</v>
      </c>
      <c r="E172" s="479"/>
      <c r="F172" s="479"/>
      <c r="G172" s="480"/>
      <c r="H172" s="480"/>
      <c r="I172" s="481"/>
      <c r="J172" s="508"/>
      <c r="K172" s="482">
        <f t="shared" si="45"/>
        <v>0</v>
      </c>
      <c r="L172" s="483">
        <v>1</v>
      </c>
      <c r="M172" s="482">
        <f t="shared" si="47"/>
        <v>0</v>
      </c>
      <c r="N172" s="482">
        <f t="shared" si="46"/>
        <v>0</v>
      </c>
      <c r="O172" s="483">
        <v>1</v>
      </c>
      <c r="P172" s="482">
        <f t="shared" si="48"/>
        <v>0</v>
      </c>
      <c r="Q172" s="482">
        <f t="shared" si="49"/>
        <v>0</v>
      </c>
      <c r="R172" s="484">
        <f t="shared" si="50"/>
        <v>0</v>
      </c>
    </row>
    <row r="173" spans="2:18" s="455" customFormat="1" ht="15" customHeight="1" x14ac:dyDescent="0.2">
      <c r="B173" s="477"/>
      <c r="C173" s="478" t="s">
        <v>370</v>
      </c>
      <c r="D173" s="486" t="s">
        <v>370</v>
      </c>
      <c r="E173" s="479"/>
      <c r="F173" s="479"/>
      <c r="G173" s="480"/>
      <c r="H173" s="480"/>
      <c r="I173" s="481"/>
      <c r="J173" s="508"/>
      <c r="K173" s="482">
        <f t="shared" si="45"/>
        <v>0</v>
      </c>
      <c r="L173" s="483">
        <v>1</v>
      </c>
      <c r="M173" s="482">
        <f t="shared" si="47"/>
        <v>0</v>
      </c>
      <c r="N173" s="482">
        <f t="shared" si="46"/>
        <v>0</v>
      </c>
      <c r="O173" s="483">
        <v>1</v>
      </c>
      <c r="P173" s="482">
        <f t="shared" si="48"/>
        <v>0</v>
      </c>
      <c r="Q173" s="482">
        <f t="shared" si="49"/>
        <v>0</v>
      </c>
      <c r="R173" s="484">
        <f t="shared" si="50"/>
        <v>0</v>
      </c>
    </row>
  </sheetData>
  <dataConsolidate/>
  <mergeCells count="4">
    <mergeCell ref="R5:S5"/>
    <mergeCell ref="K66:M66"/>
    <mergeCell ref="N66:P66"/>
    <mergeCell ref="Q66:R66"/>
  </mergeCells>
  <phoneticPr fontId="8" type="noConversion"/>
  <conditionalFormatting sqref="S14">
    <cfRule type="expression" dxfId="29" priority="1">
      <formula>OR($S$13&gt;0.01,$S$13&lt;-0.01)</formula>
    </cfRule>
  </conditionalFormatting>
  <dataValidations disablePrompts="1" count="4">
    <dataValidation type="decimal" operator="greaterThanOrEqual" allowBlank="1" showInputMessage="1" showErrorMessage="1" error="Bitte eine Dezimalzahl größer oder gleich Null eintragen!" sqref="E18:F59 G58:H60 G20:I21 G51:I56 I58:I59 G44:I49 G37:I42 G30:I35 G23:I28 C14:Q14 C7:K13">
      <formula1>0</formula1>
    </dataValidation>
    <dataValidation type="decimal" allowBlank="1" showInputMessage="1" showErrorMessage="1" error="Der Faktor muss zwischen 0 und 1 liegen" sqref="L69:L173 O69:O173">
      <formula1>0</formula1>
      <formula2>1</formula2>
    </dataValidation>
    <dataValidation type="list" allowBlank="1" showInputMessage="1" showErrorMessage="1" sqref="C69:C173">
      <formula1>"Bitte wählen,HöS/HS,HS,HS/MS,MS,MS/NS,NS"</formula1>
    </dataValidation>
    <dataValidation type="list" allowBlank="1" showInputMessage="1" showErrorMessage="1" sqref="D69:D173">
      <formula1>$B$49:$B$54</formula1>
    </dataValidation>
  </dataValidations>
  <pageMargins left="0.78740157499999996" right="0.78740157499999996" top="0.984251969" bottom="0.984251969" header="0.4921259845" footer="0.4921259845"/>
  <pageSetup paperSize="9" scale="44" orientation="landscape" r:id="rId1"/>
  <headerFooter alignWithMargins="0">
    <oddFooter>&amp;R&amp;12Seite &amp;P von &amp;N</oddFooter>
  </headerFooter>
  <ignoredErrors>
    <ignoredError sqref="E21:F21 E57:F57 G21:H21 H28 H35 H42 H49 H56 H24:H25 H30:H32 H37:H39 H44:H46 H51:H53 G58:G59 H58:H59 E58:F59 H23 F56 G51:G53 G44:G46 G37:G39 G30:G32 G24:G25 G56 G49 G42 G35 G28 E49:F49 E42:F42 E35:F35 E28:F28 E22:G23 E29:G29 E36:G36 E43:G43 E50:G50 E56 E26:G27 E24:F25 E33:G34 E30:F32 E40:G41 E37:F39 E47:G48 E44:F46 E54:G55 E51:F53 C7:C13 D7:D13 C14:I14"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9">
    <tabColor rgb="FFFFFF99"/>
  </sheetPr>
  <dimension ref="B1:L160"/>
  <sheetViews>
    <sheetView showGridLines="0" workbookViewId="0">
      <pane ySplit="10" topLeftCell="A11" activePane="bottomLeft" state="frozen"/>
      <selection pane="bottomLeft" activeCell="A11" sqref="A11"/>
    </sheetView>
  </sheetViews>
  <sheetFormatPr baseColWidth="10" defaultRowHeight="11.25" x14ac:dyDescent="0.2"/>
  <cols>
    <col min="1" max="1" width="2.625" style="416" customWidth="1"/>
    <col min="2" max="2" width="35.625" style="416" customWidth="1"/>
    <col min="3" max="3" width="15.625" style="416" customWidth="1"/>
    <col min="4" max="4" width="15.625" style="430" customWidth="1"/>
    <col min="5" max="5" width="15.625" style="416" customWidth="1"/>
    <col min="6" max="6" width="26.5" style="416" customWidth="1"/>
    <col min="7" max="7" width="21.25" style="416" customWidth="1"/>
    <col min="8" max="11" width="15.625" style="416" customWidth="1"/>
    <col min="12" max="12" width="35.625" style="416" customWidth="1"/>
    <col min="13" max="251" width="11" style="416"/>
    <col min="252" max="252" width="22.5" style="416" customWidth="1"/>
    <col min="253" max="253" width="26.875" style="416" customWidth="1"/>
    <col min="254" max="254" width="14.875" style="416" customWidth="1"/>
    <col min="255" max="258" width="13.75" style="416" customWidth="1"/>
    <col min="259" max="267" width="12.5" style="416" customWidth="1"/>
    <col min="268" max="268" width="26.875" style="416" customWidth="1"/>
    <col min="269" max="507" width="11" style="416"/>
    <col min="508" max="508" width="22.5" style="416" customWidth="1"/>
    <col min="509" max="509" width="26.875" style="416" customWidth="1"/>
    <col min="510" max="510" width="14.875" style="416" customWidth="1"/>
    <col min="511" max="514" width="13.75" style="416" customWidth="1"/>
    <col min="515" max="523" width="12.5" style="416" customWidth="1"/>
    <col min="524" max="524" width="26.875" style="416" customWidth="1"/>
    <col min="525" max="763" width="11" style="416"/>
    <col min="764" max="764" width="22.5" style="416" customWidth="1"/>
    <col min="765" max="765" width="26.875" style="416" customWidth="1"/>
    <col min="766" max="766" width="14.875" style="416" customWidth="1"/>
    <col min="767" max="770" width="13.75" style="416" customWidth="1"/>
    <col min="771" max="779" width="12.5" style="416" customWidth="1"/>
    <col min="780" max="780" width="26.875" style="416" customWidth="1"/>
    <col min="781" max="1019" width="11" style="416"/>
    <col min="1020" max="1020" width="22.5" style="416" customWidth="1"/>
    <col min="1021" max="1021" width="26.875" style="416" customWidth="1"/>
    <col min="1022" max="1022" width="14.875" style="416" customWidth="1"/>
    <col min="1023" max="1026" width="13.75" style="416" customWidth="1"/>
    <col min="1027" max="1035" width="12.5" style="416" customWidth="1"/>
    <col min="1036" max="1036" width="26.875" style="416" customWidth="1"/>
    <col min="1037" max="1275" width="11" style="416"/>
    <col min="1276" max="1276" width="22.5" style="416" customWidth="1"/>
    <col min="1277" max="1277" width="26.875" style="416" customWidth="1"/>
    <col min="1278" max="1278" width="14.875" style="416" customWidth="1"/>
    <col min="1279" max="1282" width="13.75" style="416" customWidth="1"/>
    <col min="1283" max="1291" width="12.5" style="416" customWidth="1"/>
    <col min="1292" max="1292" width="26.875" style="416" customWidth="1"/>
    <col min="1293" max="1531" width="11" style="416"/>
    <col min="1532" max="1532" width="22.5" style="416" customWidth="1"/>
    <col min="1533" max="1533" width="26.875" style="416" customWidth="1"/>
    <col min="1534" max="1534" width="14.875" style="416" customWidth="1"/>
    <col min="1535" max="1538" width="13.75" style="416" customWidth="1"/>
    <col min="1539" max="1547" width="12.5" style="416" customWidth="1"/>
    <col min="1548" max="1548" width="26.875" style="416" customWidth="1"/>
    <col min="1549" max="1787" width="11" style="416"/>
    <col min="1788" max="1788" width="22.5" style="416" customWidth="1"/>
    <col min="1789" max="1789" width="26.875" style="416" customWidth="1"/>
    <col min="1790" max="1790" width="14.875" style="416" customWidth="1"/>
    <col min="1791" max="1794" width="13.75" style="416" customWidth="1"/>
    <col min="1795" max="1803" width="12.5" style="416" customWidth="1"/>
    <col min="1804" max="1804" width="26.875" style="416" customWidth="1"/>
    <col min="1805" max="2043" width="11" style="416"/>
    <col min="2044" max="2044" width="22.5" style="416" customWidth="1"/>
    <col min="2045" max="2045" width="26.875" style="416" customWidth="1"/>
    <col min="2046" max="2046" width="14.875" style="416" customWidth="1"/>
    <col min="2047" max="2050" width="13.75" style="416" customWidth="1"/>
    <col min="2051" max="2059" width="12.5" style="416" customWidth="1"/>
    <col min="2060" max="2060" width="26.875" style="416" customWidth="1"/>
    <col min="2061" max="2299" width="11" style="416"/>
    <col min="2300" max="2300" width="22.5" style="416" customWidth="1"/>
    <col min="2301" max="2301" width="26.875" style="416" customWidth="1"/>
    <col min="2302" max="2302" width="14.875" style="416" customWidth="1"/>
    <col min="2303" max="2306" width="13.75" style="416" customWidth="1"/>
    <col min="2307" max="2315" width="12.5" style="416" customWidth="1"/>
    <col min="2316" max="2316" width="26.875" style="416" customWidth="1"/>
    <col min="2317" max="2555" width="11" style="416"/>
    <col min="2556" max="2556" width="22.5" style="416" customWidth="1"/>
    <col min="2557" max="2557" width="26.875" style="416" customWidth="1"/>
    <col min="2558" max="2558" width="14.875" style="416" customWidth="1"/>
    <col min="2559" max="2562" width="13.75" style="416" customWidth="1"/>
    <col min="2563" max="2571" width="12.5" style="416" customWidth="1"/>
    <col min="2572" max="2572" width="26.875" style="416" customWidth="1"/>
    <col min="2573" max="2811" width="11" style="416"/>
    <col min="2812" max="2812" width="22.5" style="416" customWidth="1"/>
    <col min="2813" max="2813" width="26.875" style="416" customWidth="1"/>
    <col min="2814" max="2814" width="14.875" style="416" customWidth="1"/>
    <col min="2815" max="2818" width="13.75" style="416" customWidth="1"/>
    <col min="2819" max="2827" width="12.5" style="416" customWidth="1"/>
    <col min="2828" max="2828" width="26.875" style="416" customWidth="1"/>
    <col min="2829" max="3067" width="11" style="416"/>
    <col min="3068" max="3068" width="22.5" style="416" customWidth="1"/>
    <col min="3069" max="3069" width="26.875" style="416" customWidth="1"/>
    <col min="3070" max="3070" width="14.875" style="416" customWidth="1"/>
    <col min="3071" max="3074" width="13.75" style="416" customWidth="1"/>
    <col min="3075" max="3083" width="12.5" style="416" customWidth="1"/>
    <col min="3084" max="3084" width="26.875" style="416" customWidth="1"/>
    <col min="3085" max="3323" width="11" style="416"/>
    <col min="3324" max="3324" width="22.5" style="416" customWidth="1"/>
    <col min="3325" max="3325" width="26.875" style="416" customWidth="1"/>
    <col min="3326" max="3326" width="14.875" style="416" customWidth="1"/>
    <col min="3327" max="3330" width="13.75" style="416" customWidth="1"/>
    <col min="3331" max="3339" width="12.5" style="416" customWidth="1"/>
    <col min="3340" max="3340" width="26.875" style="416" customWidth="1"/>
    <col min="3341" max="3579" width="11" style="416"/>
    <col min="3580" max="3580" width="22.5" style="416" customWidth="1"/>
    <col min="3581" max="3581" width="26.875" style="416" customWidth="1"/>
    <col min="3582" max="3582" width="14.875" style="416" customWidth="1"/>
    <col min="3583" max="3586" width="13.75" style="416" customWidth="1"/>
    <col min="3587" max="3595" width="12.5" style="416" customWidth="1"/>
    <col min="3596" max="3596" width="26.875" style="416" customWidth="1"/>
    <col min="3597" max="3835" width="11" style="416"/>
    <col min="3836" max="3836" width="22.5" style="416" customWidth="1"/>
    <col min="3837" max="3837" width="26.875" style="416" customWidth="1"/>
    <col min="3838" max="3838" width="14.875" style="416" customWidth="1"/>
    <col min="3839" max="3842" width="13.75" style="416" customWidth="1"/>
    <col min="3843" max="3851" width="12.5" style="416" customWidth="1"/>
    <col min="3852" max="3852" width="26.875" style="416" customWidth="1"/>
    <col min="3853" max="4091" width="11" style="416"/>
    <col min="4092" max="4092" width="22.5" style="416" customWidth="1"/>
    <col min="4093" max="4093" width="26.875" style="416" customWidth="1"/>
    <col min="4094" max="4094" width="14.875" style="416" customWidth="1"/>
    <col min="4095" max="4098" width="13.75" style="416" customWidth="1"/>
    <col min="4099" max="4107" width="12.5" style="416" customWidth="1"/>
    <col min="4108" max="4108" width="26.875" style="416" customWidth="1"/>
    <col min="4109" max="4347" width="11" style="416"/>
    <col min="4348" max="4348" width="22.5" style="416" customWidth="1"/>
    <col min="4349" max="4349" width="26.875" style="416" customWidth="1"/>
    <col min="4350" max="4350" width="14.875" style="416" customWidth="1"/>
    <col min="4351" max="4354" width="13.75" style="416" customWidth="1"/>
    <col min="4355" max="4363" width="12.5" style="416" customWidth="1"/>
    <col min="4364" max="4364" width="26.875" style="416" customWidth="1"/>
    <col min="4365" max="4603" width="11" style="416"/>
    <col min="4604" max="4604" width="22.5" style="416" customWidth="1"/>
    <col min="4605" max="4605" width="26.875" style="416" customWidth="1"/>
    <col min="4606" max="4606" width="14.875" style="416" customWidth="1"/>
    <col min="4607" max="4610" width="13.75" style="416" customWidth="1"/>
    <col min="4611" max="4619" width="12.5" style="416" customWidth="1"/>
    <col min="4620" max="4620" width="26.875" style="416" customWidth="1"/>
    <col min="4621" max="4859" width="11" style="416"/>
    <col min="4860" max="4860" width="22.5" style="416" customWidth="1"/>
    <col min="4861" max="4861" width="26.875" style="416" customWidth="1"/>
    <col min="4862" max="4862" width="14.875" style="416" customWidth="1"/>
    <col min="4863" max="4866" width="13.75" style="416" customWidth="1"/>
    <col min="4867" max="4875" width="12.5" style="416" customWidth="1"/>
    <col min="4876" max="4876" width="26.875" style="416" customWidth="1"/>
    <col min="4877" max="5115" width="11" style="416"/>
    <col min="5116" max="5116" width="22.5" style="416" customWidth="1"/>
    <col min="5117" max="5117" width="26.875" style="416" customWidth="1"/>
    <col min="5118" max="5118" width="14.875" style="416" customWidth="1"/>
    <col min="5119" max="5122" width="13.75" style="416" customWidth="1"/>
    <col min="5123" max="5131" width="12.5" style="416" customWidth="1"/>
    <col min="5132" max="5132" width="26.875" style="416" customWidth="1"/>
    <col min="5133" max="5371" width="11" style="416"/>
    <col min="5372" max="5372" width="22.5" style="416" customWidth="1"/>
    <col min="5373" max="5373" width="26.875" style="416" customWidth="1"/>
    <col min="5374" max="5374" width="14.875" style="416" customWidth="1"/>
    <col min="5375" max="5378" width="13.75" style="416" customWidth="1"/>
    <col min="5379" max="5387" width="12.5" style="416" customWidth="1"/>
    <col min="5388" max="5388" width="26.875" style="416" customWidth="1"/>
    <col min="5389" max="5627" width="11" style="416"/>
    <col min="5628" max="5628" width="22.5" style="416" customWidth="1"/>
    <col min="5629" max="5629" width="26.875" style="416" customWidth="1"/>
    <col min="5630" max="5630" width="14.875" style="416" customWidth="1"/>
    <col min="5631" max="5634" width="13.75" style="416" customWidth="1"/>
    <col min="5635" max="5643" width="12.5" style="416" customWidth="1"/>
    <col min="5644" max="5644" width="26.875" style="416" customWidth="1"/>
    <col min="5645" max="5883" width="11" style="416"/>
    <col min="5884" max="5884" width="22.5" style="416" customWidth="1"/>
    <col min="5885" max="5885" width="26.875" style="416" customWidth="1"/>
    <col min="5886" max="5886" width="14.875" style="416" customWidth="1"/>
    <col min="5887" max="5890" width="13.75" style="416" customWidth="1"/>
    <col min="5891" max="5899" width="12.5" style="416" customWidth="1"/>
    <col min="5900" max="5900" width="26.875" style="416" customWidth="1"/>
    <col min="5901" max="6139" width="11" style="416"/>
    <col min="6140" max="6140" width="22.5" style="416" customWidth="1"/>
    <col min="6141" max="6141" width="26.875" style="416" customWidth="1"/>
    <col min="6142" max="6142" width="14.875" style="416" customWidth="1"/>
    <col min="6143" max="6146" width="13.75" style="416" customWidth="1"/>
    <col min="6147" max="6155" width="12.5" style="416" customWidth="1"/>
    <col min="6156" max="6156" width="26.875" style="416" customWidth="1"/>
    <col min="6157" max="6395" width="11" style="416"/>
    <col min="6396" max="6396" width="22.5" style="416" customWidth="1"/>
    <col min="6397" max="6397" width="26.875" style="416" customWidth="1"/>
    <col min="6398" max="6398" width="14.875" style="416" customWidth="1"/>
    <col min="6399" max="6402" width="13.75" style="416" customWidth="1"/>
    <col min="6403" max="6411" width="12.5" style="416" customWidth="1"/>
    <col min="6412" max="6412" width="26.875" style="416" customWidth="1"/>
    <col min="6413" max="6651" width="11" style="416"/>
    <col min="6652" max="6652" width="22.5" style="416" customWidth="1"/>
    <col min="6653" max="6653" width="26.875" style="416" customWidth="1"/>
    <col min="6654" max="6654" width="14.875" style="416" customWidth="1"/>
    <col min="6655" max="6658" width="13.75" style="416" customWidth="1"/>
    <col min="6659" max="6667" width="12.5" style="416" customWidth="1"/>
    <col min="6668" max="6668" width="26.875" style="416" customWidth="1"/>
    <col min="6669" max="6907" width="11" style="416"/>
    <col min="6908" max="6908" width="22.5" style="416" customWidth="1"/>
    <col min="6909" max="6909" width="26.875" style="416" customWidth="1"/>
    <col min="6910" max="6910" width="14.875" style="416" customWidth="1"/>
    <col min="6911" max="6914" width="13.75" style="416" customWidth="1"/>
    <col min="6915" max="6923" width="12.5" style="416" customWidth="1"/>
    <col min="6924" max="6924" width="26.875" style="416" customWidth="1"/>
    <col min="6925" max="7163" width="11" style="416"/>
    <col min="7164" max="7164" width="22.5" style="416" customWidth="1"/>
    <col min="7165" max="7165" width="26.875" style="416" customWidth="1"/>
    <col min="7166" max="7166" width="14.875" style="416" customWidth="1"/>
    <col min="7167" max="7170" width="13.75" style="416" customWidth="1"/>
    <col min="7171" max="7179" width="12.5" style="416" customWidth="1"/>
    <col min="7180" max="7180" width="26.875" style="416" customWidth="1"/>
    <col min="7181" max="7419" width="11" style="416"/>
    <col min="7420" max="7420" width="22.5" style="416" customWidth="1"/>
    <col min="7421" max="7421" width="26.875" style="416" customWidth="1"/>
    <col min="7422" max="7422" width="14.875" style="416" customWidth="1"/>
    <col min="7423" max="7426" width="13.75" style="416" customWidth="1"/>
    <col min="7427" max="7435" width="12.5" style="416" customWidth="1"/>
    <col min="7436" max="7436" width="26.875" style="416" customWidth="1"/>
    <col min="7437" max="7675" width="11" style="416"/>
    <col min="7676" max="7676" width="22.5" style="416" customWidth="1"/>
    <col min="7677" max="7677" width="26.875" style="416" customWidth="1"/>
    <col min="7678" max="7678" width="14.875" style="416" customWidth="1"/>
    <col min="7679" max="7682" width="13.75" style="416" customWidth="1"/>
    <col min="7683" max="7691" width="12.5" style="416" customWidth="1"/>
    <col min="7692" max="7692" width="26.875" style="416" customWidth="1"/>
    <col min="7693" max="7931" width="11" style="416"/>
    <col min="7932" max="7932" width="22.5" style="416" customWidth="1"/>
    <col min="7933" max="7933" width="26.875" style="416" customWidth="1"/>
    <col min="7934" max="7934" width="14.875" style="416" customWidth="1"/>
    <col min="7935" max="7938" width="13.75" style="416" customWidth="1"/>
    <col min="7939" max="7947" width="12.5" style="416" customWidth="1"/>
    <col min="7948" max="7948" width="26.875" style="416" customWidth="1"/>
    <col min="7949" max="8187" width="11" style="416"/>
    <col min="8188" max="8188" width="22.5" style="416" customWidth="1"/>
    <col min="8189" max="8189" width="26.875" style="416" customWidth="1"/>
    <col min="8190" max="8190" width="14.875" style="416" customWidth="1"/>
    <col min="8191" max="8194" width="13.75" style="416" customWidth="1"/>
    <col min="8195" max="8203" width="12.5" style="416" customWidth="1"/>
    <col min="8204" max="8204" width="26.875" style="416" customWidth="1"/>
    <col min="8205" max="8443" width="11" style="416"/>
    <col min="8444" max="8444" width="22.5" style="416" customWidth="1"/>
    <col min="8445" max="8445" width="26.875" style="416" customWidth="1"/>
    <col min="8446" max="8446" width="14.875" style="416" customWidth="1"/>
    <col min="8447" max="8450" width="13.75" style="416" customWidth="1"/>
    <col min="8451" max="8459" width="12.5" style="416" customWidth="1"/>
    <col min="8460" max="8460" width="26.875" style="416" customWidth="1"/>
    <col min="8461" max="8699" width="11" style="416"/>
    <col min="8700" max="8700" width="22.5" style="416" customWidth="1"/>
    <col min="8701" max="8701" width="26.875" style="416" customWidth="1"/>
    <col min="8702" max="8702" width="14.875" style="416" customWidth="1"/>
    <col min="8703" max="8706" width="13.75" style="416" customWidth="1"/>
    <col min="8707" max="8715" width="12.5" style="416" customWidth="1"/>
    <col min="8716" max="8716" width="26.875" style="416" customWidth="1"/>
    <col min="8717" max="8955" width="11" style="416"/>
    <col min="8956" max="8956" width="22.5" style="416" customWidth="1"/>
    <col min="8957" max="8957" width="26.875" style="416" customWidth="1"/>
    <col min="8958" max="8958" width="14.875" style="416" customWidth="1"/>
    <col min="8959" max="8962" width="13.75" style="416" customWidth="1"/>
    <col min="8963" max="8971" width="12.5" style="416" customWidth="1"/>
    <col min="8972" max="8972" width="26.875" style="416" customWidth="1"/>
    <col min="8973" max="9211" width="11" style="416"/>
    <col min="9212" max="9212" width="22.5" style="416" customWidth="1"/>
    <col min="9213" max="9213" width="26.875" style="416" customWidth="1"/>
    <col min="9214" max="9214" width="14.875" style="416" customWidth="1"/>
    <col min="9215" max="9218" width="13.75" style="416" customWidth="1"/>
    <col min="9219" max="9227" width="12.5" style="416" customWidth="1"/>
    <col min="9228" max="9228" width="26.875" style="416" customWidth="1"/>
    <col min="9229" max="9467" width="11" style="416"/>
    <col min="9468" max="9468" width="22.5" style="416" customWidth="1"/>
    <col min="9469" max="9469" width="26.875" style="416" customWidth="1"/>
    <col min="9470" max="9470" width="14.875" style="416" customWidth="1"/>
    <col min="9471" max="9474" width="13.75" style="416" customWidth="1"/>
    <col min="9475" max="9483" width="12.5" style="416" customWidth="1"/>
    <col min="9484" max="9484" width="26.875" style="416" customWidth="1"/>
    <col min="9485" max="9723" width="11" style="416"/>
    <col min="9724" max="9724" width="22.5" style="416" customWidth="1"/>
    <col min="9725" max="9725" width="26.875" style="416" customWidth="1"/>
    <col min="9726" max="9726" width="14.875" style="416" customWidth="1"/>
    <col min="9727" max="9730" width="13.75" style="416" customWidth="1"/>
    <col min="9731" max="9739" width="12.5" style="416" customWidth="1"/>
    <col min="9740" max="9740" width="26.875" style="416" customWidth="1"/>
    <col min="9741" max="9979" width="11" style="416"/>
    <col min="9980" max="9980" width="22.5" style="416" customWidth="1"/>
    <col min="9981" max="9981" width="26.875" style="416" customWidth="1"/>
    <col min="9982" max="9982" width="14.875" style="416" customWidth="1"/>
    <col min="9983" max="9986" width="13.75" style="416" customWidth="1"/>
    <col min="9987" max="9995" width="12.5" style="416" customWidth="1"/>
    <col min="9996" max="9996" width="26.875" style="416" customWidth="1"/>
    <col min="9997" max="10235" width="11" style="416"/>
    <col min="10236" max="10236" width="22.5" style="416" customWidth="1"/>
    <col min="10237" max="10237" width="26.875" style="416" customWidth="1"/>
    <col min="10238" max="10238" width="14.875" style="416" customWidth="1"/>
    <col min="10239" max="10242" width="13.75" style="416" customWidth="1"/>
    <col min="10243" max="10251" width="12.5" style="416" customWidth="1"/>
    <col min="10252" max="10252" width="26.875" style="416" customWidth="1"/>
    <col min="10253" max="10491" width="11" style="416"/>
    <col min="10492" max="10492" width="22.5" style="416" customWidth="1"/>
    <col min="10493" max="10493" width="26.875" style="416" customWidth="1"/>
    <col min="10494" max="10494" width="14.875" style="416" customWidth="1"/>
    <col min="10495" max="10498" width="13.75" style="416" customWidth="1"/>
    <col min="10499" max="10507" width="12.5" style="416" customWidth="1"/>
    <col min="10508" max="10508" width="26.875" style="416" customWidth="1"/>
    <col min="10509" max="10747" width="11" style="416"/>
    <col min="10748" max="10748" width="22.5" style="416" customWidth="1"/>
    <col min="10749" max="10749" width="26.875" style="416" customWidth="1"/>
    <col min="10750" max="10750" width="14.875" style="416" customWidth="1"/>
    <col min="10751" max="10754" width="13.75" style="416" customWidth="1"/>
    <col min="10755" max="10763" width="12.5" style="416" customWidth="1"/>
    <col min="10764" max="10764" width="26.875" style="416" customWidth="1"/>
    <col min="10765" max="11003" width="11" style="416"/>
    <col min="11004" max="11004" width="22.5" style="416" customWidth="1"/>
    <col min="11005" max="11005" width="26.875" style="416" customWidth="1"/>
    <col min="11006" max="11006" width="14.875" style="416" customWidth="1"/>
    <col min="11007" max="11010" width="13.75" style="416" customWidth="1"/>
    <col min="11011" max="11019" width="12.5" style="416" customWidth="1"/>
    <col min="11020" max="11020" width="26.875" style="416" customWidth="1"/>
    <col min="11021" max="11259" width="11" style="416"/>
    <col min="11260" max="11260" width="22.5" style="416" customWidth="1"/>
    <col min="11261" max="11261" width="26.875" style="416" customWidth="1"/>
    <col min="11262" max="11262" width="14.875" style="416" customWidth="1"/>
    <col min="11263" max="11266" width="13.75" style="416" customWidth="1"/>
    <col min="11267" max="11275" width="12.5" style="416" customWidth="1"/>
    <col min="11276" max="11276" width="26.875" style="416" customWidth="1"/>
    <col min="11277" max="11515" width="11" style="416"/>
    <col min="11516" max="11516" width="22.5" style="416" customWidth="1"/>
    <col min="11517" max="11517" width="26.875" style="416" customWidth="1"/>
    <col min="11518" max="11518" width="14.875" style="416" customWidth="1"/>
    <col min="11519" max="11522" width="13.75" style="416" customWidth="1"/>
    <col min="11523" max="11531" width="12.5" style="416" customWidth="1"/>
    <col min="11532" max="11532" width="26.875" style="416" customWidth="1"/>
    <col min="11533" max="11771" width="11" style="416"/>
    <col min="11772" max="11772" width="22.5" style="416" customWidth="1"/>
    <col min="11773" max="11773" width="26.875" style="416" customWidth="1"/>
    <col min="11774" max="11774" width="14.875" style="416" customWidth="1"/>
    <col min="11775" max="11778" width="13.75" style="416" customWidth="1"/>
    <col min="11779" max="11787" width="12.5" style="416" customWidth="1"/>
    <col min="11788" max="11788" width="26.875" style="416" customWidth="1"/>
    <col min="11789" max="12027" width="11" style="416"/>
    <col min="12028" max="12028" width="22.5" style="416" customWidth="1"/>
    <col min="12029" max="12029" width="26.875" style="416" customWidth="1"/>
    <col min="12030" max="12030" width="14.875" style="416" customWidth="1"/>
    <col min="12031" max="12034" width="13.75" style="416" customWidth="1"/>
    <col min="12035" max="12043" width="12.5" style="416" customWidth="1"/>
    <col min="12044" max="12044" width="26.875" style="416" customWidth="1"/>
    <col min="12045" max="12283" width="11" style="416"/>
    <col min="12284" max="12284" width="22.5" style="416" customWidth="1"/>
    <col min="12285" max="12285" width="26.875" style="416" customWidth="1"/>
    <col min="12286" max="12286" width="14.875" style="416" customWidth="1"/>
    <col min="12287" max="12290" width="13.75" style="416" customWidth="1"/>
    <col min="12291" max="12299" width="12.5" style="416" customWidth="1"/>
    <col min="12300" max="12300" width="26.875" style="416" customWidth="1"/>
    <col min="12301" max="12539" width="11" style="416"/>
    <col min="12540" max="12540" width="22.5" style="416" customWidth="1"/>
    <col min="12541" max="12541" width="26.875" style="416" customWidth="1"/>
    <col min="12542" max="12542" width="14.875" style="416" customWidth="1"/>
    <col min="12543" max="12546" width="13.75" style="416" customWidth="1"/>
    <col min="12547" max="12555" width="12.5" style="416" customWidth="1"/>
    <col min="12556" max="12556" width="26.875" style="416" customWidth="1"/>
    <col min="12557" max="12795" width="11" style="416"/>
    <col min="12796" max="12796" width="22.5" style="416" customWidth="1"/>
    <col min="12797" max="12797" width="26.875" style="416" customWidth="1"/>
    <col min="12798" max="12798" width="14.875" style="416" customWidth="1"/>
    <col min="12799" max="12802" width="13.75" style="416" customWidth="1"/>
    <col min="12803" max="12811" width="12.5" style="416" customWidth="1"/>
    <col min="12812" max="12812" width="26.875" style="416" customWidth="1"/>
    <col min="12813" max="13051" width="11" style="416"/>
    <col min="13052" max="13052" width="22.5" style="416" customWidth="1"/>
    <col min="13053" max="13053" width="26.875" style="416" customWidth="1"/>
    <col min="13054" max="13054" width="14.875" style="416" customWidth="1"/>
    <col min="13055" max="13058" width="13.75" style="416" customWidth="1"/>
    <col min="13059" max="13067" width="12.5" style="416" customWidth="1"/>
    <col min="13068" max="13068" width="26.875" style="416" customWidth="1"/>
    <col min="13069" max="13307" width="11" style="416"/>
    <col min="13308" max="13308" width="22.5" style="416" customWidth="1"/>
    <col min="13309" max="13309" width="26.875" style="416" customWidth="1"/>
    <col min="13310" max="13310" width="14.875" style="416" customWidth="1"/>
    <col min="13311" max="13314" width="13.75" style="416" customWidth="1"/>
    <col min="13315" max="13323" width="12.5" style="416" customWidth="1"/>
    <col min="13324" max="13324" width="26.875" style="416" customWidth="1"/>
    <col min="13325" max="13563" width="11" style="416"/>
    <col min="13564" max="13564" width="22.5" style="416" customWidth="1"/>
    <col min="13565" max="13565" width="26.875" style="416" customWidth="1"/>
    <col min="13566" max="13566" width="14.875" style="416" customWidth="1"/>
    <col min="13567" max="13570" width="13.75" style="416" customWidth="1"/>
    <col min="13571" max="13579" width="12.5" style="416" customWidth="1"/>
    <col min="13580" max="13580" width="26.875" style="416" customWidth="1"/>
    <col min="13581" max="13819" width="11" style="416"/>
    <col min="13820" max="13820" width="22.5" style="416" customWidth="1"/>
    <col min="13821" max="13821" width="26.875" style="416" customWidth="1"/>
    <col min="13822" max="13822" width="14.875" style="416" customWidth="1"/>
    <col min="13823" max="13826" width="13.75" style="416" customWidth="1"/>
    <col min="13827" max="13835" width="12.5" style="416" customWidth="1"/>
    <col min="13836" max="13836" width="26.875" style="416" customWidth="1"/>
    <col min="13837" max="14075" width="11" style="416"/>
    <col min="14076" max="14076" width="22.5" style="416" customWidth="1"/>
    <col min="14077" max="14077" width="26.875" style="416" customWidth="1"/>
    <col min="14078" max="14078" width="14.875" style="416" customWidth="1"/>
    <col min="14079" max="14082" width="13.75" style="416" customWidth="1"/>
    <col min="14083" max="14091" width="12.5" style="416" customWidth="1"/>
    <col min="14092" max="14092" width="26.875" style="416" customWidth="1"/>
    <col min="14093" max="14331" width="11" style="416"/>
    <col min="14332" max="14332" width="22.5" style="416" customWidth="1"/>
    <col min="14333" max="14333" width="26.875" style="416" customWidth="1"/>
    <col min="14334" max="14334" width="14.875" style="416" customWidth="1"/>
    <col min="14335" max="14338" width="13.75" style="416" customWidth="1"/>
    <col min="14339" max="14347" width="12.5" style="416" customWidth="1"/>
    <col min="14348" max="14348" width="26.875" style="416" customWidth="1"/>
    <col min="14349" max="14587" width="11" style="416"/>
    <col min="14588" max="14588" width="22.5" style="416" customWidth="1"/>
    <col min="14589" max="14589" width="26.875" style="416" customWidth="1"/>
    <col min="14590" max="14590" width="14.875" style="416" customWidth="1"/>
    <col min="14591" max="14594" width="13.75" style="416" customWidth="1"/>
    <col min="14595" max="14603" width="12.5" style="416" customWidth="1"/>
    <col min="14604" max="14604" width="26.875" style="416" customWidth="1"/>
    <col min="14605" max="14843" width="11" style="416"/>
    <col min="14844" max="14844" width="22.5" style="416" customWidth="1"/>
    <col min="14845" max="14845" width="26.875" style="416" customWidth="1"/>
    <col min="14846" max="14846" width="14.875" style="416" customWidth="1"/>
    <col min="14847" max="14850" width="13.75" style="416" customWidth="1"/>
    <col min="14851" max="14859" width="12.5" style="416" customWidth="1"/>
    <col min="14860" max="14860" width="26.875" style="416" customWidth="1"/>
    <col min="14861" max="15099" width="11" style="416"/>
    <col min="15100" max="15100" width="22.5" style="416" customWidth="1"/>
    <col min="15101" max="15101" width="26.875" style="416" customWidth="1"/>
    <col min="15102" max="15102" width="14.875" style="416" customWidth="1"/>
    <col min="15103" max="15106" width="13.75" style="416" customWidth="1"/>
    <col min="15107" max="15115" width="12.5" style="416" customWidth="1"/>
    <col min="15116" max="15116" width="26.875" style="416" customWidth="1"/>
    <col min="15117" max="15355" width="11" style="416"/>
    <col min="15356" max="15356" width="22.5" style="416" customWidth="1"/>
    <col min="15357" max="15357" width="26.875" style="416" customWidth="1"/>
    <col min="15358" max="15358" width="14.875" style="416" customWidth="1"/>
    <col min="15359" max="15362" width="13.75" style="416" customWidth="1"/>
    <col min="15363" max="15371" width="12.5" style="416" customWidth="1"/>
    <col min="15372" max="15372" width="26.875" style="416" customWidth="1"/>
    <col min="15373" max="15611" width="11" style="416"/>
    <col min="15612" max="15612" width="22.5" style="416" customWidth="1"/>
    <col min="15613" max="15613" width="26.875" style="416" customWidth="1"/>
    <col min="15614" max="15614" width="14.875" style="416" customWidth="1"/>
    <col min="15615" max="15618" width="13.75" style="416" customWidth="1"/>
    <col min="15619" max="15627" width="12.5" style="416" customWidth="1"/>
    <col min="15628" max="15628" width="26.875" style="416" customWidth="1"/>
    <col min="15629" max="15867" width="11" style="416"/>
    <col min="15868" max="15868" width="22.5" style="416" customWidth="1"/>
    <col min="15869" max="15869" width="26.875" style="416" customWidth="1"/>
    <col min="15870" max="15870" width="14.875" style="416" customWidth="1"/>
    <col min="15871" max="15874" width="13.75" style="416" customWidth="1"/>
    <col min="15875" max="15883" width="12.5" style="416" customWidth="1"/>
    <col min="15884" max="15884" width="26.875" style="416" customWidth="1"/>
    <col min="15885" max="16123" width="11" style="416"/>
    <col min="16124" max="16124" width="22.5" style="416" customWidth="1"/>
    <col min="16125" max="16125" width="26.875" style="416" customWidth="1"/>
    <col min="16126" max="16126" width="14.875" style="416" customWidth="1"/>
    <col min="16127" max="16130" width="13.75" style="416" customWidth="1"/>
    <col min="16131" max="16139" width="12.5" style="416" customWidth="1"/>
    <col min="16140" max="16140" width="26.875" style="416" customWidth="1"/>
    <col min="16141" max="16384" width="11" style="416"/>
  </cols>
  <sheetData>
    <row r="1" spans="2:12" x14ac:dyDescent="0.2">
      <c r="B1" s="412"/>
      <c r="C1" s="413"/>
      <c r="D1" s="414"/>
      <c r="E1" s="413"/>
      <c r="F1" s="413"/>
      <c r="G1" s="413"/>
      <c r="H1" s="413"/>
      <c r="I1" s="413"/>
      <c r="J1" s="413"/>
      <c r="K1" s="413"/>
      <c r="L1" s="415"/>
    </row>
    <row r="2" spans="2:12" ht="15.75" x14ac:dyDescent="0.25">
      <c r="B2" s="103" t="s">
        <v>469</v>
      </c>
      <c r="C2" s="413"/>
      <c r="D2" s="414"/>
      <c r="E2" s="413"/>
      <c r="F2" s="413"/>
      <c r="G2" s="413"/>
      <c r="H2" s="413"/>
      <c r="I2" s="413"/>
      <c r="J2" s="417"/>
      <c r="K2" s="417"/>
      <c r="L2" s="415"/>
    </row>
    <row r="3" spans="2:12" ht="15.75" x14ac:dyDescent="0.25">
      <c r="B3" s="413"/>
      <c r="C3" s="413"/>
      <c r="D3" s="414"/>
      <c r="E3" s="413"/>
      <c r="F3" s="413"/>
      <c r="G3" s="413"/>
      <c r="H3" s="413"/>
      <c r="I3" s="413"/>
      <c r="J3" s="103"/>
      <c r="K3" s="103"/>
      <c r="L3" s="415"/>
    </row>
    <row r="4" spans="2:12" ht="67.5" x14ac:dyDescent="0.2">
      <c r="B4" s="413"/>
      <c r="C4" s="136" t="s">
        <v>462</v>
      </c>
      <c r="D4" s="195">
        <v>2016</v>
      </c>
      <c r="E4" s="197">
        <f>'A. Allgemeine Informationen'!C14-2</f>
        <v>2021</v>
      </c>
      <c r="F4" s="239"/>
      <c r="G4" s="413"/>
      <c r="H4" s="413"/>
      <c r="I4" s="413"/>
      <c r="J4" s="413"/>
      <c r="K4" s="413"/>
      <c r="L4" s="415"/>
    </row>
    <row r="5" spans="2:12" ht="15" customHeight="1" x14ac:dyDescent="0.2">
      <c r="B5" s="413"/>
      <c r="C5" s="137" t="s">
        <v>194</v>
      </c>
      <c r="D5" s="196"/>
      <c r="E5" s="198"/>
      <c r="F5" s="239"/>
      <c r="G5" s="413"/>
      <c r="H5" s="413"/>
      <c r="I5" s="413"/>
      <c r="J5" s="413"/>
      <c r="K5" s="413"/>
      <c r="L5" s="415"/>
    </row>
    <row r="6" spans="2:12" ht="15" customHeight="1" x14ac:dyDescent="0.2">
      <c r="B6" s="413"/>
      <c r="C6" s="137" t="s">
        <v>195</v>
      </c>
      <c r="D6" s="196"/>
      <c r="E6" s="198"/>
      <c r="F6" s="239"/>
      <c r="G6" s="413"/>
      <c r="H6" s="413"/>
      <c r="I6" s="413"/>
      <c r="J6" s="413"/>
      <c r="K6" s="413"/>
      <c r="L6" s="415"/>
    </row>
    <row r="7" spans="2:12" ht="24.95" customHeight="1" x14ac:dyDescent="0.2">
      <c r="B7" s="413"/>
      <c r="C7" s="413"/>
      <c r="D7" s="418"/>
      <c r="E7" s="419"/>
      <c r="F7" s="413"/>
      <c r="G7" s="413"/>
      <c r="H7" s="413"/>
      <c r="I7" s="413"/>
      <c r="J7" s="413"/>
      <c r="K7" s="413"/>
      <c r="L7" s="415"/>
    </row>
    <row r="8" spans="2:12" ht="15" customHeight="1" x14ac:dyDescent="0.2">
      <c r="B8" s="412"/>
      <c r="C8" s="420" t="s">
        <v>186</v>
      </c>
      <c r="D8" s="421">
        <f t="shared" ref="D8:I8" si="0">SUM(D11:D1000)</f>
        <v>0</v>
      </c>
      <c r="E8" s="422">
        <f t="shared" si="0"/>
        <v>0</v>
      </c>
      <c r="F8" s="423">
        <f t="shared" si="0"/>
        <v>0</v>
      </c>
      <c r="G8" s="423">
        <f t="shared" si="0"/>
        <v>0</v>
      </c>
      <c r="H8" s="422">
        <f t="shared" si="0"/>
        <v>0</v>
      </c>
      <c r="I8" s="422">
        <f t="shared" si="0"/>
        <v>0</v>
      </c>
      <c r="J8" s="414"/>
      <c r="K8" s="414"/>
      <c r="L8" s="424"/>
    </row>
    <row r="9" spans="2:12" ht="15" customHeight="1" x14ac:dyDescent="0.2">
      <c r="B9" s="425"/>
      <c r="C9" s="141">
        <v>2016</v>
      </c>
      <c r="D9" s="230"/>
      <c r="E9" s="142" t="str">
        <f>'A. Allgemeine Informationen'!C14-2 &amp; " (Anpassung " &amp; 'A. Allgemeine Informationen'!C14 &amp; ")"</f>
        <v>2021 (Anpassung 2023)</v>
      </c>
      <c r="F9" s="142"/>
      <c r="G9" s="142"/>
      <c r="H9" s="142"/>
      <c r="I9" s="143"/>
      <c r="J9" s="426"/>
      <c r="K9" s="427"/>
      <c r="L9" s="415"/>
    </row>
    <row r="10" spans="2:12" s="428" customFormat="1" ht="129.75" customHeight="1" x14ac:dyDescent="0.2">
      <c r="B10" s="210" t="s">
        <v>463</v>
      </c>
      <c r="C10" s="211" t="s">
        <v>187</v>
      </c>
      <c r="D10" s="212" t="s">
        <v>192</v>
      </c>
      <c r="E10" s="213" t="s">
        <v>192</v>
      </c>
      <c r="F10" s="201" t="s">
        <v>309</v>
      </c>
      <c r="G10" s="212" t="s">
        <v>188</v>
      </c>
      <c r="H10" s="212" t="s">
        <v>191</v>
      </c>
      <c r="I10" s="212" t="s">
        <v>189</v>
      </c>
      <c r="J10" s="214" t="s">
        <v>239</v>
      </c>
      <c r="K10" s="214" t="s">
        <v>193</v>
      </c>
      <c r="L10" s="210" t="s">
        <v>190</v>
      </c>
    </row>
    <row r="11" spans="2:12" x14ac:dyDescent="0.2">
      <c r="B11" s="102"/>
      <c r="C11" s="102"/>
      <c r="D11" s="224"/>
      <c r="E11" s="225"/>
      <c r="F11" s="225"/>
      <c r="G11" s="226"/>
      <c r="H11" s="132">
        <f>F11+G11</f>
        <v>0</v>
      </c>
      <c r="I11" s="429">
        <f>H11-D11</f>
        <v>0</v>
      </c>
      <c r="J11" s="101"/>
      <c r="K11" s="101"/>
      <c r="L11" s="102"/>
    </row>
    <row r="12" spans="2:12" x14ac:dyDescent="0.2">
      <c r="B12" s="102"/>
      <c r="C12" s="102"/>
      <c r="D12" s="224"/>
      <c r="E12" s="225"/>
      <c r="F12" s="225"/>
      <c r="G12" s="226"/>
      <c r="H12" s="132">
        <f t="shared" ref="H12:H75" si="1">F12+G12</f>
        <v>0</v>
      </c>
      <c r="I12" s="429">
        <f t="shared" ref="I12:I142" si="2">H12-D12</f>
        <v>0</v>
      </c>
      <c r="J12" s="101"/>
      <c r="K12" s="101"/>
      <c r="L12" s="102"/>
    </row>
    <row r="13" spans="2:12" x14ac:dyDescent="0.2">
      <c r="B13" s="102"/>
      <c r="C13" s="102"/>
      <c r="D13" s="224"/>
      <c r="E13" s="225"/>
      <c r="F13" s="225"/>
      <c r="G13" s="226"/>
      <c r="H13" s="132">
        <f t="shared" si="1"/>
        <v>0</v>
      </c>
      <c r="I13" s="429">
        <f t="shared" si="2"/>
        <v>0</v>
      </c>
      <c r="J13" s="101"/>
      <c r="K13" s="101"/>
      <c r="L13" s="102"/>
    </row>
    <row r="14" spans="2:12" x14ac:dyDescent="0.2">
      <c r="B14" s="102"/>
      <c r="C14" s="102"/>
      <c r="D14" s="224"/>
      <c r="E14" s="225"/>
      <c r="F14" s="225"/>
      <c r="G14" s="226"/>
      <c r="H14" s="132">
        <f t="shared" si="1"/>
        <v>0</v>
      </c>
      <c r="I14" s="429">
        <f t="shared" si="2"/>
        <v>0</v>
      </c>
      <c r="J14" s="101"/>
      <c r="K14" s="101"/>
      <c r="L14" s="102"/>
    </row>
    <row r="15" spans="2:12" x14ac:dyDescent="0.2">
      <c r="B15" s="102"/>
      <c r="C15" s="102"/>
      <c r="D15" s="224"/>
      <c r="E15" s="225"/>
      <c r="F15" s="225"/>
      <c r="G15" s="226"/>
      <c r="H15" s="132">
        <f t="shared" si="1"/>
        <v>0</v>
      </c>
      <c r="I15" s="429">
        <f t="shared" si="2"/>
        <v>0</v>
      </c>
      <c r="J15" s="101"/>
      <c r="K15" s="101"/>
      <c r="L15" s="102"/>
    </row>
    <row r="16" spans="2:12" x14ac:dyDescent="0.2">
      <c r="B16" s="102"/>
      <c r="C16" s="102"/>
      <c r="D16" s="224"/>
      <c r="E16" s="225"/>
      <c r="F16" s="225"/>
      <c r="G16" s="226"/>
      <c r="H16" s="132">
        <f t="shared" si="1"/>
        <v>0</v>
      </c>
      <c r="I16" s="429">
        <f t="shared" si="2"/>
        <v>0</v>
      </c>
      <c r="J16" s="101"/>
      <c r="K16" s="101"/>
      <c r="L16" s="102"/>
    </row>
    <row r="17" spans="2:12" x14ac:dyDescent="0.2">
      <c r="B17" s="102"/>
      <c r="C17" s="102"/>
      <c r="D17" s="224"/>
      <c r="E17" s="225"/>
      <c r="F17" s="225"/>
      <c r="G17" s="226"/>
      <c r="H17" s="132">
        <f t="shared" si="1"/>
        <v>0</v>
      </c>
      <c r="I17" s="429">
        <f t="shared" si="2"/>
        <v>0</v>
      </c>
      <c r="J17" s="101"/>
      <c r="K17" s="101"/>
      <c r="L17" s="102"/>
    </row>
    <row r="18" spans="2:12" x14ac:dyDescent="0.2">
      <c r="B18" s="102"/>
      <c r="C18" s="102"/>
      <c r="D18" s="224"/>
      <c r="E18" s="225"/>
      <c r="F18" s="225"/>
      <c r="G18" s="226"/>
      <c r="H18" s="132">
        <f t="shared" si="1"/>
        <v>0</v>
      </c>
      <c r="I18" s="429">
        <f t="shared" si="2"/>
        <v>0</v>
      </c>
      <c r="J18" s="101"/>
      <c r="K18" s="101"/>
      <c r="L18" s="102"/>
    </row>
    <row r="19" spans="2:12" x14ac:dyDescent="0.2">
      <c r="B19" s="102"/>
      <c r="C19" s="102"/>
      <c r="D19" s="224"/>
      <c r="E19" s="225"/>
      <c r="F19" s="225"/>
      <c r="G19" s="226"/>
      <c r="H19" s="132">
        <f t="shared" si="1"/>
        <v>0</v>
      </c>
      <c r="I19" s="429">
        <f t="shared" si="2"/>
        <v>0</v>
      </c>
      <c r="J19" s="101"/>
      <c r="K19" s="101"/>
      <c r="L19" s="102"/>
    </row>
    <row r="20" spans="2:12" x14ac:dyDescent="0.2">
      <c r="B20" s="102"/>
      <c r="C20" s="102"/>
      <c r="D20" s="224"/>
      <c r="E20" s="225"/>
      <c r="F20" s="225"/>
      <c r="G20" s="226"/>
      <c r="H20" s="132">
        <f t="shared" si="1"/>
        <v>0</v>
      </c>
      <c r="I20" s="429">
        <f t="shared" si="2"/>
        <v>0</v>
      </c>
      <c r="J20" s="101"/>
      <c r="K20" s="101"/>
      <c r="L20" s="102"/>
    </row>
    <row r="21" spans="2:12" x14ac:dyDescent="0.2">
      <c r="B21" s="102"/>
      <c r="C21" s="102"/>
      <c r="D21" s="224"/>
      <c r="E21" s="225"/>
      <c r="F21" s="225"/>
      <c r="G21" s="226"/>
      <c r="H21" s="132">
        <f t="shared" si="1"/>
        <v>0</v>
      </c>
      <c r="I21" s="429">
        <f t="shared" si="2"/>
        <v>0</v>
      </c>
      <c r="J21" s="101"/>
      <c r="K21" s="101"/>
      <c r="L21" s="102"/>
    </row>
    <row r="22" spans="2:12" x14ac:dyDescent="0.2">
      <c r="B22" s="102"/>
      <c r="C22" s="102"/>
      <c r="D22" s="224"/>
      <c r="E22" s="225"/>
      <c r="F22" s="225"/>
      <c r="G22" s="226"/>
      <c r="H22" s="132">
        <f t="shared" si="1"/>
        <v>0</v>
      </c>
      <c r="I22" s="429">
        <f t="shared" si="2"/>
        <v>0</v>
      </c>
      <c r="J22" s="101"/>
      <c r="K22" s="101"/>
      <c r="L22" s="102"/>
    </row>
    <row r="23" spans="2:12" x14ac:dyDescent="0.2">
      <c r="B23" s="102"/>
      <c r="C23" s="102"/>
      <c r="D23" s="224"/>
      <c r="E23" s="225"/>
      <c r="F23" s="225"/>
      <c r="G23" s="226"/>
      <c r="H23" s="132">
        <f t="shared" si="1"/>
        <v>0</v>
      </c>
      <c r="I23" s="429">
        <f t="shared" si="2"/>
        <v>0</v>
      </c>
      <c r="J23" s="101"/>
      <c r="K23" s="101"/>
      <c r="L23" s="102"/>
    </row>
    <row r="24" spans="2:12" x14ac:dyDescent="0.2">
      <c r="B24" s="102"/>
      <c r="C24" s="102"/>
      <c r="D24" s="224"/>
      <c r="E24" s="225"/>
      <c r="F24" s="225"/>
      <c r="G24" s="226"/>
      <c r="H24" s="132">
        <f t="shared" si="1"/>
        <v>0</v>
      </c>
      <c r="I24" s="429">
        <f t="shared" si="2"/>
        <v>0</v>
      </c>
      <c r="J24" s="101"/>
      <c r="K24" s="101"/>
      <c r="L24" s="102"/>
    </row>
    <row r="25" spans="2:12" x14ac:dyDescent="0.2">
      <c r="B25" s="102"/>
      <c r="C25" s="102"/>
      <c r="D25" s="224"/>
      <c r="E25" s="225"/>
      <c r="F25" s="225"/>
      <c r="G25" s="226"/>
      <c r="H25" s="132">
        <f t="shared" si="1"/>
        <v>0</v>
      </c>
      <c r="I25" s="429">
        <f t="shared" si="2"/>
        <v>0</v>
      </c>
      <c r="J25" s="101"/>
      <c r="K25" s="101"/>
      <c r="L25" s="102"/>
    </row>
    <row r="26" spans="2:12" x14ac:dyDescent="0.2">
      <c r="B26" s="102"/>
      <c r="C26" s="102"/>
      <c r="D26" s="224"/>
      <c r="E26" s="225"/>
      <c r="F26" s="225"/>
      <c r="G26" s="226"/>
      <c r="H26" s="132">
        <f t="shared" si="1"/>
        <v>0</v>
      </c>
      <c r="I26" s="429">
        <f t="shared" si="2"/>
        <v>0</v>
      </c>
      <c r="J26" s="101"/>
      <c r="K26" s="101"/>
      <c r="L26" s="102"/>
    </row>
    <row r="27" spans="2:12" x14ac:dyDescent="0.2">
      <c r="B27" s="102"/>
      <c r="C27" s="102"/>
      <c r="D27" s="224"/>
      <c r="E27" s="225"/>
      <c r="F27" s="225"/>
      <c r="G27" s="226"/>
      <c r="H27" s="132">
        <f t="shared" si="1"/>
        <v>0</v>
      </c>
      <c r="I27" s="429">
        <f t="shared" si="2"/>
        <v>0</v>
      </c>
      <c r="J27" s="101"/>
      <c r="K27" s="101"/>
      <c r="L27" s="102"/>
    </row>
    <row r="28" spans="2:12" x14ac:dyDescent="0.2">
      <c r="B28" s="102"/>
      <c r="C28" s="102"/>
      <c r="D28" s="224"/>
      <c r="E28" s="225"/>
      <c r="F28" s="225"/>
      <c r="G28" s="226"/>
      <c r="H28" s="132">
        <f t="shared" si="1"/>
        <v>0</v>
      </c>
      <c r="I28" s="429">
        <f t="shared" si="2"/>
        <v>0</v>
      </c>
      <c r="J28" s="101"/>
      <c r="K28" s="101"/>
      <c r="L28" s="102"/>
    </row>
    <row r="29" spans="2:12" x14ac:dyDescent="0.2">
      <c r="B29" s="102"/>
      <c r="C29" s="102"/>
      <c r="D29" s="224"/>
      <c r="E29" s="225"/>
      <c r="F29" s="225"/>
      <c r="G29" s="226"/>
      <c r="H29" s="132">
        <f t="shared" si="1"/>
        <v>0</v>
      </c>
      <c r="I29" s="429">
        <f t="shared" si="2"/>
        <v>0</v>
      </c>
      <c r="J29" s="101"/>
      <c r="K29" s="101"/>
      <c r="L29" s="102"/>
    </row>
    <row r="30" spans="2:12" x14ac:dyDescent="0.2">
      <c r="B30" s="102"/>
      <c r="C30" s="102"/>
      <c r="D30" s="224"/>
      <c r="E30" s="225"/>
      <c r="F30" s="225"/>
      <c r="G30" s="226"/>
      <c r="H30" s="132">
        <f t="shared" si="1"/>
        <v>0</v>
      </c>
      <c r="I30" s="429">
        <f t="shared" si="2"/>
        <v>0</v>
      </c>
      <c r="J30" s="101"/>
      <c r="K30" s="101"/>
      <c r="L30" s="102"/>
    </row>
    <row r="31" spans="2:12" x14ac:dyDescent="0.2">
      <c r="B31" s="102"/>
      <c r="C31" s="102"/>
      <c r="D31" s="224"/>
      <c r="E31" s="225"/>
      <c r="F31" s="225"/>
      <c r="G31" s="226"/>
      <c r="H31" s="132">
        <f t="shared" si="1"/>
        <v>0</v>
      </c>
      <c r="I31" s="429">
        <f t="shared" si="2"/>
        <v>0</v>
      </c>
      <c r="J31" s="101"/>
      <c r="K31" s="101"/>
      <c r="L31" s="102"/>
    </row>
    <row r="32" spans="2:12" x14ac:dyDescent="0.2">
      <c r="B32" s="102"/>
      <c r="C32" s="102"/>
      <c r="D32" s="224"/>
      <c r="E32" s="225"/>
      <c r="F32" s="225"/>
      <c r="G32" s="226"/>
      <c r="H32" s="132">
        <f t="shared" si="1"/>
        <v>0</v>
      </c>
      <c r="I32" s="429">
        <f t="shared" si="2"/>
        <v>0</v>
      </c>
      <c r="J32" s="101"/>
      <c r="K32" s="101"/>
      <c r="L32" s="102"/>
    </row>
    <row r="33" spans="2:12" x14ac:dyDescent="0.2">
      <c r="B33" s="102"/>
      <c r="C33" s="102"/>
      <c r="D33" s="224"/>
      <c r="E33" s="225"/>
      <c r="F33" s="225"/>
      <c r="G33" s="226"/>
      <c r="H33" s="132">
        <f t="shared" si="1"/>
        <v>0</v>
      </c>
      <c r="I33" s="429">
        <f t="shared" si="2"/>
        <v>0</v>
      </c>
      <c r="J33" s="101"/>
      <c r="K33" s="101"/>
      <c r="L33" s="102"/>
    </row>
    <row r="34" spans="2:12" x14ac:dyDescent="0.2">
      <c r="B34" s="102"/>
      <c r="C34" s="102"/>
      <c r="D34" s="224"/>
      <c r="E34" s="225"/>
      <c r="F34" s="225"/>
      <c r="G34" s="226"/>
      <c r="H34" s="132">
        <f t="shared" si="1"/>
        <v>0</v>
      </c>
      <c r="I34" s="429">
        <f t="shared" si="2"/>
        <v>0</v>
      </c>
      <c r="J34" s="101"/>
      <c r="K34" s="101"/>
      <c r="L34" s="102"/>
    </row>
    <row r="35" spans="2:12" x14ac:dyDescent="0.2">
      <c r="B35" s="102"/>
      <c r="C35" s="102"/>
      <c r="D35" s="224"/>
      <c r="E35" s="225"/>
      <c r="F35" s="225"/>
      <c r="G35" s="226"/>
      <c r="H35" s="132">
        <f t="shared" si="1"/>
        <v>0</v>
      </c>
      <c r="I35" s="429">
        <f t="shared" si="2"/>
        <v>0</v>
      </c>
      <c r="J35" s="101"/>
      <c r="K35" s="101"/>
      <c r="L35" s="102"/>
    </row>
    <row r="36" spans="2:12" x14ac:dyDescent="0.2">
      <c r="B36" s="102"/>
      <c r="C36" s="102"/>
      <c r="D36" s="224"/>
      <c r="E36" s="225"/>
      <c r="F36" s="225"/>
      <c r="G36" s="226"/>
      <c r="H36" s="132">
        <f t="shared" si="1"/>
        <v>0</v>
      </c>
      <c r="I36" s="429">
        <f t="shared" si="2"/>
        <v>0</v>
      </c>
      <c r="J36" s="101"/>
      <c r="K36" s="101"/>
      <c r="L36" s="102"/>
    </row>
    <row r="37" spans="2:12" x14ac:dyDescent="0.2">
      <c r="B37" s="102"/>
      <c r="C37" s="102"/>
      <c r="D37" s="224"/>
      <c r="E37" s="225"/>
      <c r="F37" s="225"/>
      <c r="G37" s="226"/>
      <c r="H37" s="132">
        <f t="shared" si="1"/>
        <v>0</v>
      </c>
      <c r="I37" s="429">
        <f t="shared" si="2"/>
        <v>0</v>
      </c>
      <c r="J37" s="101"/>
      <c r="K37" s="101"/>
      <c r="L37" s="102"/>
    </row>
    <row r="38" spans="2:12" x14ac:dyDescent="0.2">
      <c r="B38" s="102"/>
      <c r="C38" s="102"/>
      <c r="D38" s="224"/>
      <c r="E38" s="225"/>
      <c r="F38" s="225"/>
      <c r="G38" s="226"/>
      <c r="H38" s="132">
        <f t="shared" si="1"/>
        <v>0</v>
      </c>
      <c r="I38" s="429">
        <f t="shared" ref="I38:I101" si="3">H38-D38</f>
        <v>0</v>
      </c>
      <c r="J38" s="101"/>
      <c r="K38" s="101"/>
      <c r="L38" s="102"/>
    </row>
    <row r="39" spans="2:12" x14ac:dyDescent="0.2">
      <c r="B39" s="102"/>
      <c r="C39" s="102"/>
      <c r="D39" s="224"/>
      <c r="E39" s="225"/>
      <c r="F39" s="225"/>
      <c r="G39" s="226"/>
      <c r="H39" s="132">
        <f t="shared" si="1"/>
        <v>0</v>
      </c>
      <c r="I39" s="429">
        <f t="shared" si="3"/>
        <v>0</v>
      </c>
      <c r="J39" s="101"/>
      <c r="K39" s="101"/>
      <c r="L39" s="102"/>
    </row>
    <row r="40" spans="2:12" x14ac:dyDescent="0.2">
      <c r="B40" s="102"/>
      <c r="C40" s="102"/>
      <c r="D40" s="224"/>
      <c r="E40" s="225"/>
      <c r="F40" s="225"/>
      <c r="G40" s="226"/>
      <c r="H40" s="132">
        <f t="shared" si="1"/>
        <v>0</v>
      </c>
      <c r="I40" s="429">
        <f t="shared" si="3"/>
        <v>0</v>
      </c>
      <c r="J40" s="101"/>
      <c r="K40" s="101"/>
      <c r="L40" s="102"/>
    </row>
    <row r="41" spans="2:12" x14ac:dyDescent="0.2">
      <c r="B41" s="102"/>
      <c r="C41" s="102"/>
      <c r="D41" s="224"/>
      <c r="E41" s="225"/>
      <c r="F41" s="225"/>
      <c r="G41" s="226"/>
      <c r="H41" s="132">
        <f t="shared" si="1"/>
        <v>0</v>
      </c>
      <c r="I41" s="429">
        <f t="shared" si="3"/>
        <v>0</v>
      </c>
      <c r="J41" s="101"/>
      <c r="K41" s="101"/>
      <c r="L41" s="102"/>
    </row>
    <row r="42" spans="2:12" x14ac:dyDescent="0.2">
      <c r="B42" s="102"/>
      <c r="C42" s="102"/>
      <c r="D42" s="224"/>
      <c r="E42" s="225"/>
      <c r="F42" s="225"/>
      <c r="G42" s="226"/>
      <c r="H42" s="132">
        <f t="shared" si="1"/>
        <v>0</v>
      </c>
      <c r="I42" s="429">
        <f t="shared" si="3"/>
        <v>0</v>
      </c>
      <c r="J42" s="101"/>
      <c r="K42" s="101"/>
      <c r="L42" s="102"/>
    </row>
    <row r="43" spans="2:12" x14ac:dyDescent="0.2">
      <c r="B43" s="102"/>
      <c r="C43" s="102"/>
      <c r="D43" s="224"/>
      <c r="E43" s="225"/>
      <c r="F43" s="225"/>
      <c r="G43" s="226"/>
      <c r="H43" s="132">
        <f t="shared" si="1"/>
        <v>0</v>
      </c>
      <c r="I43" s="429">
        <f t="shared" si="3"/>
        <v>0</v>
      </c>
      <c r="J43" s="101"/>
      <c r="K43" s="101"/>
      <c r="L43" s="102"/>
    </row>
    <row r="44" spans="2:12" x14ac:dyDescent="0.2">
      <c r="B44" s="102"/>
      <c r="C44" s="102"/>
      <c r="D44" s="224"/>
      <c r="E44" s="225"/>
      <c r="F44" s="225"/>
      <c r="G44" s="226"/>
      <c r="H44" s="132">
        <f t="shared" si="1"/>
        <v>0</v>
      </c>
      <c r="I44" s="429">
        <f t="shared" si="3"/>
        <v>0</v>
      </c>
      <c r="J44" s="101"/>
      <c r="K44" s="101"/>
      <c r="L44" s="102"/>
    </row>
    <row r="45" spans="2:12" x14ac:dyDescent="0.2">
      <c r="B45" s="102"/>
      <c r="C45" s="102"/>
      <c r="D45" s="224"/>
      <c r="E45" s="225"/>
      <c r="F45" s="225"/>
      <c r="G45" s="226"/>
      <c r="H45" s="132">
        <f t="shared" si="1"/>
        <v>0</v>
      </c>
      <c r="I45" s="429">
        <f t="shared" si="3"/>
        <v>0</v>
      </c>
      <c r="J45" s="101"/>
      <c r="K45" s="101"/>
      <c r="L45" s="102"/>
    </row>
    <row r="46" spans="2:12" x14ac:dyDescent="0.2">
      <c r="B46" s="102"/>
      <c r="C46" s="102"/>
      <c r="D46" s="224"/>
      <c r="E46" s="225"/>
      <c r="F46" s="225"/>
      <c r="G46" s="226"/>
      <c r="H46" s="132">
        <f t="shared" si="1"/>
        <v>0</v>
      </c>
      <c r="I46" s="429">
        <f t="shared" si="3"/>
        <v>0</v>
      </c>
      <c r="J46" s="101"/>
      <c r="K46" s="101"/>
      <c r="L46" s="102"/>
    </row>
    <row r="47" spans="2:12" x14ac:dyDescent="0.2">
      <c r="B47" s="102"/>
      <c r="C47" s="102"/>
      <c r="D47" s="224"/>
      <c r="E47" s="225"/>
      <c r="F47" s="225"/>
      <c r="G47" s="226"/>
      <c r="H47" s="132">
        <f t="shared" si="1"/>
        <v>0</v>
      </c>
      <c r="I47" s="429">
        <f t="shared" si="3"/>
        <v>0</v>
      </c>
      <c r="J47" s="101"/>
      <c r="K47" s="101"/>
      <c r="L47" s="102"/>
    </row>
    <row r="48" spans="2:12" x14ac:dyDescent="0.2">
      <c r="B48" s="102"/>
      <c r="C48" s="102"/>
      <c r="D48" s="224"/>
      <c r="E48" s="225"/>
      <c r="F48" s="225"/>
      <c r="G48" s="226"/>
      <c r="H48" s="132">
        <f t="shared" si="1"/>
        <v>0</v>
      </c>
      <c r="I48" s="429">
        <f t="shared" si="3"/>
        <v>0</v>
      </c>
      <c r="J48" s="101"/>
      <c r="K48" s="101"/>
      <c r="L48" s="102"/>
    </row>
    <row r="49" spans="2:12" x14ac:dyDescent="0.2">
      <c r="B49" s="102"/>
      <c r="C49" s="102"/>
      <c r="D49" s="224"/>
      <c r="E49" s="225"/>
      <c r="F49" s="225"/>
      <c r="G49" s="226"/>
      <c r="H49" s="132">
        <f t="shared" si="1"/>
        <v>0</v>
      </c>
      <c r="I49" s="429">
        <f t="shared" si="3"/>
        <v>0</v>
      </c>
      <c r="J49" s="101"/>
      <c r="K49" s="101"/>
      <c r="L49" s="102"/>
    </row>
    <row r="50" spans="2:12" x14ac:dyDescent="0.2">
      <c r="B50" s="102"/>
      <c r="C50" s="102"/>
      <c r="D50" s="224"/>
      <c r="E50" s="225"/>
      <c r="F50" s="225"/>
      <c r="G50" s="226"/>
      <c r="H50" s="132">
        <f t="shared" si="1"/>
        <v>0</v>
      </c>
      <c r="I50" s="429">
        <f t="shared" si="3"/>
        <v>0</v>
      </c>
      <c r="J50" s="101"/>
      <c r="K50" s="101"/>
      <c r="L50" s="102"/>
    </row>
    <row r="51" spans="2:12" x14ac:dyDescent="0.2">
      <c r="B51" s="102"/>
      <c r="C51" s="102"/>
      <c r="D51" s="224"/>
      <c r="E51" s="225"/>
      <c r="F51" s="225"/>
      <c r="G51" s="226"/>
      <c r="H51" s="132">
        <f t="shared" si="1"/>
        <v>0</v>
      </c>
      <c r="I51" s="429">
        <f t="shared" si="3"/>
        <v>0</v>
      </c>
      <c r="J51" s="101"/>
      <c r="K51" s="101"/>
      <c r="L51" s="102"/>
    </row>
    <row r="52" spans="2:12" x14ac:dyDescent="0.2">
      <c r="B52" s="102"/>
      <c r="C52" s="102"/>
      <c r="D52" s="224"/>
      <c r="E52" s="225"/>
      <c r="F52" s="225"/>
      <c r="G52" s="226"/>
      <c r="H52" s="132">
        <f t="shared" si="1"/>
        <v>0</v>
      </c>
      <c r="I52" s="429">
        <f t="shared" si="3"/>
        <v>0</v>
      </c>
      <c r="J52" s="101"/>
      <c r="K52" s="101"/>
      <c r="L52" s="102"/>
    </row>
    <row r="53" spans="2:12" x14ac:dyDescent="0.2">
      <c r="B53" s="102"/>
      <c r="C53" s="102"/>
      <c r="D53" s="224"/>
      <c r="E53" s="225"/>
      <c r="F53" s="225"/>
      <c r="G53" s="226"/>
      <c r="H53" s="132">
        <f t="shared" si="1"/>
        <v>0</v>
      </c>
      <c r="I53" s="429">
        <f t="shared" si="3"/>
        <v>0</v>
      </c>
      <c r="J53" s="101"/>
      <c r="K53" s="101"/>
      <c r="L53" s="102"/>
    </row>
    <row r="54" spans="2:12" x14ac:dyDescent="0.2">
      <c r="B54" s="102"/>
      <c r="C54" s="102"/>
      <c r="D54" s="224"/>
      <c r="E54" s="225"/>
      <c r="F54" s="225"/>
      <c r="G54" s="226"/>
      <c r="H54" s="132">
        <f t="shared" si="1"/>
        <v>0</v>
      </c>
      <c r="I54" s="429">
        <f t="shared" si="3"/>
        <v>0</v>
      </c>
      <c r="J54" s="101"/>
      <c r="K54" s="101"/>
      <c r="L54" s="102"/>
    </row>
    <row r="55" spans="2:12" x14ac:dyDescent="0.2">
      <c r="B55" s="102"/>
      <c r="C55" s="102"/>
      <c r="D55" s="224"/>
      <c r="E55" s="225"/>
      <c r="F55" s="225"/>
      <c r="G55" s="226"/>
      <c r="H55" s="132">
        <f t="shared" si="1"/>
        <v>0</v>
      </c>
      <c r="I55" s="429">
        <f t="shared" si="3"/>
        <v>0</v>
      </c>
      <c r="J55" s="101"/>
      <c r="K55" s="101"/>
      <c r="L55" s="102"/>
    </row>
    <row r="56" spans="2:12" x14ac:dyDescent="0.2">
      <c r="B56" s="102"/>
      <c r="C56" s="102"/>
      <c r="D56" s="224"/>
      <c r="E56" s="225"/>
      <c r="F56" s="225"/>
      <c r="G56" s="226"/>
      <c r="H56" s="132">
        <f t="shared" si="1"/>
        <v>0</v>
      </c>
      <c r="I56" s="429">
        <f t="shared" si="3"/>
        <v>0</v>
      </c>
      <c r="J56" s="101"/>
      <c r="K56" s="101"/>
      <c r="L56" s="102"/>
    </row>
    <row r="57" spans="2:12" x14ac:dyDescent="0.2">
      <c r="B57" s="102"/>
      <c r="C57" s="102"/>
      <c r="D57" s="224"/>
      <c r="E57" s="225"/>
      <c r="F57" s="225"/>
      <c r="G57" s="226"/>
      <c r="H57" s="132">
        <f t="shared" si="1"/>
        <v>0</v>
      </c>
      <c r="I57" s="429">
        <f t="shared" si="3"/>
        <v>0</v>
      </c>
      <c r="J57" s="101"/>
      <c r="K57" s="101"/>
      <c r="L57" s="102"/>
    </row>
    <row r="58" spans="2:12" x14ac:dyDescent="0.2">
      <c r="B58" s="102"/>
      <c r="C58" s="102"/>
      <c r="D58" s="224"/>
      <c r="E58" s="225"/>
      <c r="F58" s="225"/>
      <c r="G58" s="226"/>
      <c r="H58" s="132">
        <f t="shared" si="1"/>
        <v>0</v>
      </c>
      <c r="I58" s="429">
        <f t="shared" si="3"/>
        <v>0</v>
      </c>
      <c r="J58" s="101"/>
      <c r="K58" s="101"/>
      <c r="L58" s="102"/>
    </row>
    <row r="59" spans="2:12" x14ac:dyDescent="0.2">
      <c r="B59" s="102"/>
      <c r="C59" s="102"/>
      <c r="D59" s="224"/>
      <c r="E59" s="225"/>
      <c r="F59" s="225"/>
      <c r="G59" s="226"/>
      <c r="H59" s="132">
        <f t="shared" si="1"/>
        <v>0</v>
      </c>
      <c r="I59" s="429">
        <f t="shared" si="3"/>
        <v>0</v>
      </c>
      <c r="J59" s="101"/>
      <c r="K59" s="101"/>
      <c r="L59" s="102"/>
    </row>
    <row r="60" spans="2:12" x14ac:dyDescent="0.2">
      <c r="B60" s="102"/>
      <c r="C60" s="102"/>
      <c r="D60" s="224"/>
      <c r="E60" s="225"/>
      <c r="F60" s="225"/>
      <c r="G60" s="226"/>
      <c r="H60" s="132">
        <f t="shared" si="1"/>
        <v>0</v>
      </c>
      <c r="I60" s="429">
        <f t="shared" si="3"/>
        <v>0</v>
      </c>
      <c r="J60" s="101"/>
      <c r="K60" s="101"/>
      <c r="L60" s="102"/>
    </row>
    <row r="61" spans="2:12" x14ac:dyDescent="0.2">
      <c r="B61" s="102"/>
      <c r="C61" s="102"/>
      <c r="D61" s="224"/>
      <c r="E61" s="225"/>
      <c r="F61" s="225"/>
      <c r="G61" s="226"/>
      <c r="H61" s="132">
        <f t="shared" si="1"/>
        <v>0</v>
      </c>
      <c r="I61" s="429">
        <f t="shared" si="3"/>
        <v>0</v>
      </c>
      <c r="J61" s="101"/>
      <c r="K61" s="101"/>
      <c r="L61" s="102"/>
    </row>
    <row r="62" spans="2:12" x14ac:dyDescent="0.2">
      <c r="B62" s="102"/>
      <c r="C62" s="102"/>
      <c r="D62" s="224"/>
      <c r="E62" s="225"/>
      <c r="F62" s="225"/>
      <c r="G62" s="226"/>
      <c r="H62" s="132">
        <f t="shared" si="1"/>
        <v>0</v>
      </c>
      <c r="I62" s="429">
        <f t="shared" si="3"/>
        <v>0</v>
      </c>
      <c r="J62" s="101"/>
      <c r="K62" s="101"/>
      <c r="L62" s="102"/>
    </row>
    <row r="63" spans="2:12" x14ac:dyDescent="0.2">
      <c r="B63" s="102"/>
      <c r="C63" s="102"/>
      <c r="D63" s="224"/>
      <c r="E63" s="225"/>
      <c r="F63" s="225"/>
      <c r="G63" s="226"/>
      <c r="H63" s="132">
        <f t="shared" si="1"/>
        <v>0</v>
      </c>
      <c r="I63" s="429">
        <f t="shared" si="3"/>
        <v>0</v>
      </c>
      <c r="J63" s="101"/>
      <c r="K63" s="101"/>
      <c r="L63" s="102"/>
    </row>
    <row r="64" spans="2:12" x14ac:dyDescent="0.2">
      <c r="B64" s="102"/>
      <c r="C64" s="102"/>
      <c r="D64" s="224"/>
      <c r="E64" s="225"/>
      <c r="F64" s="225"/>
      <c r="G64" s="226"/>
      <c r="H64" s="132">
        <f t="shared" si="1"/>
        <v>0</v>
      </c>
      <c r="I64" s="429">
        <f t="shared" si="3"/>
        <v>0</v>
      </c>
      <c r="J64" s="101"/>
      <c r="K64" s="101"/>
      <c r="L64" s="102"/>
    </row>
    <row r="65" spans="2:12" x14ac:dyDescent="0.2">
      <c r="B65" s="102"/>
      <c r="C65" s="102"/>
      <c r="D65" s="224"/>
      <c r="E65" s="225"/>
      <c r="F65" s="225"/>
      <c r="G65" s="226"/>
      <c r="H65" s="132">
        <f t="shared" si="1"/>
        <v>0</v>
      </c>
      <c r="I65" s="429">
        <f t="shared" si="3"/>
        <v>0</v>
      </c>
      <c r="J65" s="101"/>
      <c r="K65" s="101"/>
      <c r="L65" s="102"/>
    </row>
    <row r="66" spans="2:12" x14ac:dyDescent="0.2">
      <c r="B66" s="102"/>
      <c r="C66" s="102"/>
      <c r="D66" s="224"/>
      <c r="E66" s="225"/>
      <c r="F66" s="225"/>
      <c r="G66" s="226"/>
      <c r="H66" s="132">
        <f t="shared" si="1"/>
        <v>0</v>
      </c>
      <c r="I66" s="429">
        <f t="shared" si="3"/>
        <v>0</v>
      </c>
      <c r="J66" s="101"/>
      <c r="K66" s="101"/>
      <c r="L66" s="102"/>
    </row>
    <row r="67" spans="2:12" x14ac:dyDescent="0.2">
      <c r="B67" s="102"/>
      <c r="C67" s="102"/>
      <c r="D67" s="224"/>
      <c r="E67" s="225"/>
      <c r="F67" s="225"/>
      <c r="G67" s="226"/>
      <c r="H67" s="132">
        <f t="shared" si="1"/>
        <v>0</v>
      </c>
      <c r="I67" s="429">
        <f t="shared" si="3"/>
        <v>0</v>
      </c>
      <c r="J67" s="101"/>
      <c r="K67" s="101"/>
      <c r="L67" s="102"/>
    </row>
    <row r="68" spans="2:12" x14ac:dyDescent="0.2">
      <c r="B68" s="102"/>
      <c r="C68" s="102"/>
      <c r="D68" s="224"/>
      <c r="E68" s="225"/>
      <c r="F68" s="225"/>
      <c r="G68" s="226"/>
      <c r="H68" s="132">
        <f t="shared" si="1"/>
        <v>0</v>
      </c>
      <c r="I68" s="429">
        <f t="shared" si="3"/>
        <v>0</v>
      </c>
      <c r="J68" s="101"/>
      <c r="K68" s="101"/>
      <c r="L68" s="102"/>
    </row>
    <row r="69" spans="2:12" x14ac:dyDescent="0.2">
      <c r="B69" s="102"/>
      <c r="C69" s="102"/>
      <c r="D69" s="224"/>
      <c r="E69" s="225"/>
      <c r="F69" s="225"/>
      <c r="G69" s="226"/>
      <c r="H69" s="132">
        <f t="shared" si="1"/>
        <v>0</v>
      </c>
      <c r="I69" s="429">
        <f t="shared" si="3"/>
        <v>0</v>
      </c>
      <c r="J69" s="101"/>
      <c r="K69" s="101"/>
      <c r="L69" s="102"/>
    </row>
    <row r="70" spans="2:12" x14ac:dyDescent="0.2">
      <c r="B70" s="102"/>
      <c r="C70" s="102"/>
      <c r="D70" s="224"/>
      <c r="E70" s="225"/>
      <c r="F70" s="225"/>
      <c r="G70" s="226"/>
      <c r="H70" s="132">
        <f t="shared" si="1"/>
        <v>0</v>
      </c>
      <c r="I70" s="429">
        <f t="shared" si="3"/>
        <v>0</v>
      </c>
      <c r="J70" s="101"/>
      <c r="K70" s="101"/>
      <c r="L70" s="102"/>
    </row>
    <row r="71" spans="2:12" x14ac:dyDescent="0.2">
      <c r="B71" s="102"/>
      <c r="C71" s="102"/>
      <c r="D71" s="224"/>
      <c r="E71" s="225"/>
      <c r="F71" s="225"/>
      <c r="G71" s="226"/>
      <c r="H71" s="132">
        <f t="shared" si="1"/>
        <v>0</v>
      </c>
      <c r="I71" s="429">
        <f t="shared" si="3"/>
        <v>0</v>
      </c>
      <c r="J71" s="101"/>
      <c r="K71" s="101"/>
      <c r="L71" s="102"/>
    </row>
    <row r="72" spans="2:12" x14ac:dyDescent="0.2">
      <c r="B72" s="102"/>
      <c r="C72" s="102"/>
      <c r="D72" s="224"/>
      <c r="E72" s="225"/>
      <c r="F72" s="225"/>
      <c r="G72" s="226"/>
      <c r="H72" s="132">
        <f t="shared" si="1"/>
        <v>0</v>
      </c>
      <c r="I72" s="429">
        <f t="shared" si="3"/>
        <v>0</v>
      </c>
      <c r="J72" s="101"/>
      <c r="K72" s="101"/>
      <c r="L72" s="102"/>
    </row>
    <row r="73" spans="2:12" x14ac:dyDescent="0.2">
      <c r="B73" s="102"/>
      <c r="C73" s="102"/>
      <c r="D73" s="224"/>
      <c r="E73" s="225"/>
      <c r="F73" s="225"/>
      <c r="G73" s="226"/>
      <c r="H73" s="132">
        <f t="shared" si="1"/>
        <v>0</v>
      </c>
      <c r="I73" s="429">
        <f t="shared" si="3"/>
        <v>0</v>
      </c>
      <c r="J73" s="101"/>
      <c r="K73" s="101"/>
      <c r="L73" s="102"/>
    </row>
    <row r="74" spans="2:12" x14ac:dyDescent="0.2">
      <c r="B74" s="102"/>
      <c r="C74" s="102"/>
      <c r="D74" s="224"/>
      <c r="E74" s="225"/>
      <c r="F74" s="225"/>
      <c r="G74" s="226"/>
      <c r="H74" s="132">
        <f t="shared" si="1"/>
        <v>0</v>
      </c>
      <c r="I74" s="429">
        <f t="shared" si="3"/>
        <v>0</v>
      </c>
      <c r="J74" s="101"/>
      <c r="K74" s="101"/>
      <c r="L74" s="102"/>
    </row>
    <row r="75" spans="2:12" x14ac:dyDescent="0.2">
      <c r="B75" s="102"/>
      <c r="C75" s="102"/>
      <c r="D75" s="224"/>
      <c r="E75" s="225"/>
      <c r="F75" s="225"/>
      <c r="G75" s="226"/>
      <c r="H75" s="132">
        <f t="shared" si="1"/>
        <v>0</v>
      </c>
      <c r="I75" s="429">
        <f t="shared" si="3"/>
        <v>0</v>
      </c>
      <c r="J75" s="101"/>
      <c r="K75" s="101"/>
      <c r="L75" s="102"/>
    </row>
    <row r="76" spans="2:12" x14ac:dyDescent="0.2">
      <c r="B76" s="102"/>
      <c r="C76" s="102"/>
      <c r="D76" s="224"/>
      <c r="E76" s="225"/>
      <c r="F76" s="225"/>
      <c r="G76" s="226"/>
      <c r="H76" s="132">
        <f t="shared" ref="H76:H139" si="4">F76+G76</f>
        <v>0</v>
      </c>
      <c r="I76" s="429">
        <f t="shared" si="3"/>
        <v>0</v>
      </c>
      <c r="J76" s="101"/>
      <c r="K76" s="101"/>
      <c r="L76" s="102"/>
    </row>
    <row r="77" spans="2:12" x14ac:dyDescent="0.2">
      <c r="B77" s="102"/>
      <c r="C77" s="102"/>
      <c r="D77" s="224"/>
      <c r="E77" s="225"/>
      <c r="F77" s="225"/>
      <c r="G77" s="226"/>
      <c r="H77" s="132">
        <f t="shared" si="4"/>
        <v>0</v>
      </c>
      <c r="I77" s="429">
        <f t="shared" si="3"/>
        <v>0</v>
      </c>
      <c r="J77" s="101"/>
      <c r="K77" s="101"/>
      <c r="L77" s="102"/>
    </row>
    <row r="78" spans="2:12" x14ac:dyDescent="0.2">
      <c r="B78" s="102"/>
      <c r="C78" s="102"/>
      <c r="D78" s="224"/>
      <c r="E78" s="225"/>
      <c r="F78" s="225"/>
      <c r="G78" s="226"/>
      <c r="H78" s="132">
        <f t="shared" si="4"/>
        <v>0</v>
      </c>
      <c r="I78" s="429">
        <f t="shared" si="3"/>
        <v>0</v>
      </c>
      <c r="J78" s="101"/>
      <c r="K78" s="101"/>
      <c r="L78" s="102"/>
    </row>
    <row r="79" spans="2:12" x14ac:dyDescent="0.2">
      <c r="B79" s="102"/>
      <c r="C79" s="102"/>
      <c r="D79" s="224"/>
      <c r="E79" s="225"/>
      <c r="F79" s="225"/>
      <c r="G79" s="226"/>
      <c r="H79" s="132">
        <f t="shared" si="4"/>
        <v>0</v>
      </c>
      <c r="I79" s="429">
        <f t="shared" si="3"/>
        <v>0</v>
      </c>
      <c r="J79" s="101"/>
      <c r="K79" s="101"/>
      <c r="L79" s="102"/>
    </row>
    <row r="80" spans="2:12" x14ac:dyDescent="0.2">
      <c r="B80" s="102"/>
      <c r="C80" s="102"/>
      <c r="D80" s="224"/>
      <c r="E80" s="225"/>
      <c r="F80" s="225"/>
      <c r="G80" s="226"/>
      <c r="H80" s="132">
        <f t="shared" si="4"/>
        <v>0</v>
      </c>
      <c r="I80" s="429">
        <f t="shared" si="3"/>
        <v>0</v>
      </c>
      <c r="J80" s="101"/>
      <c r="K80" s="101"/>
      <c r="L80" s="102"/>
    </row>
    <row r="81" spans="2:12" x14ac:dyDescent="0.2">
      <c r="B81" s="102"/>
      <c r="C81" s="102"/>
      <c r="D81" s="224"/>
      <c r="E81" s="225"/>
      <c r="F81" s="225"/>
      <c r="G81" s="226"/>
      <c r="H81" s="132">
        <f t="shared" si="4"/>
        <v>0</v>
      </c>
      <c r="I81" s="429">
        <f t="shared" si="3"/>
        <v>0</v>
      </c>
      <c r="J81" s="101"/>
      <c r="K81" s="101"/>
      <c r="L81" s="102"/>
    </row>
    <row r="82" spans="2:12" x14ac:dyDescent="0.2">
      <c r="B82" s="102"/>
      <c r="C82" s="102"/>
      <c r="D82" s="224"/>
      <c r="E82" s="225"/>
      <c r="F82" s="225"/>
      <c r="G82" s="226"/>
      <c r="H82" s="132">
        <f t="shared" si="4"/>
        <v>0</v>
      </c>
      <c r="I82" s="429">
        <f t="shared" si="3"/>
        <v>0</v>
      </c>
      <c r="J82" s="101"/>
      <c r="K82" s="101"/>
      <c r="L82" s="102"/>
    </row>
    <row r="83" spans="2:12" x14ac:dyDescent="0.2">
      <c r="B83" s="102"/>
      <c r="C83" s="102"/>
      <c r="D83" s="224"/>
      <c r="E83" s="225"/>
      <c r="F83" s="225"/>
      <c r="G83" s="226"/>
      <c r="H83" s="132">
        <f t="shared" si="4"/>
        <v>0</v>
      </c>
      <c r="I83" s="429">
        <f t="shared" si="3"/>
        <v>0</v>
      </c>
      <c r="J83" s="101"/>
      <c r="K83" s="101"/>
      <c r="L83" s="102"/>
    </row>
    <row r="84" spans="2:12" x14ac:dyDescent="0.2">
      <c r="B84" s="102"/>
      <c r="C84" s="102"/>
      <c r="D84" s="224"/>
      <c r="E84" s="225"/>
      <c r="F84" s="225"/>
      <c r="G84" s="226"/>
      <c r="H84" s="132">
        <f t="shared" si="4"/>
        <v>0</v>
      </c>
      <c r="I84" s="429">
        <f t="shared" si="3"/>
        <v>0</v>
      </c>
      <c r="J84" s="101"/>
      <c r="K84" s="101"/>
      <c r="L84" s="102"/>
    </row>
    <row r="85" spans="2:12" x14ac:dyDescent="0.2">
      <c r="B85" s="102"/>
      <c r="C85" s="102"/>
      <c r="D85" s="224"/>
      <c r="E85" s="225"/>
      <c r="F85" s="225"/>
      <c r="G85" s="226"/>
      <c r="H85" s="132">
        <f t="shared" si="4"/>
        <v>0</v>
      </c>
      <c r="I85" s="429">
        <f t="shared" si="3"/>
        <v>0</v>
      </c>
      <c r="J85" s="101"/>
      <c r="K85" s="101"/>
      <c r="L85" s="102"/>
    </row>
    <row r="86" spans="2:12" x14ac:dyDescent="0.2">
      <c r="B86" s="102"/>
      <c r="C86" s="102"/>
      <c r="D86" s="224"/>
      <c r="E86" s="225"/>
      <c r="F86" s="225"/>
      <c r="G86" s="226"/>
      <c r="H86" s="132">
        <f t="shared" si="4"/>
        <v>0</v>
      </c>
      <c r="I86" s="429">
        <f t="shared" si="3"/>
        <v>0</v>
      </c>
      <c r="J86" s="101"/>
      <c r="K86" s="101"/>
      <c r="L86" s="102"/>
    </row>
    <row r="87" spans="2:12" x14ac:dyDescent="0.2">
      <c r="B87" s="102"/>
      <c r="C87" s="102"/>
      <c r="D87" s="224"/>
      <c r="E87" s="225"/>
      <c r="F87" s="225"/>
      <c r="G87" s="226"/>
      <c r="H87" s="132">
        <f t="shared" si="4"/>
        <v>0</v>
      </c>
      <c r="I87" s="429">
        <f t="shared" si="3"/>
        <v>0</v>
      </c>
      <c r="J87" s="101"/>
      <c r="K87" s="101"/>
      <c r="L87" s="102"/>
    </row>
    <row r="88" spans="2:12" x14ac:dyDescent="0.2">
      <c r="B88" s="102"/>
      <c r="C88" s="102"/>
      <c r="D88" s="224"/>
      <c r="E88" s="225"/>
      <c r="F88" s="225"/>
      <c r="G88" s="226"/>
      <c r="H88" s="132">
        <f t="shared" si="4"/>
        <v>0</v>
      </c>
      <c r="I88" s="429">
        <f t="shared" si="3"/>
        <v>0</v>
      </c>
      <c r="J88" s="101"/>
      <c r="K88" s="101"/>
      <c r="L88" s="102"/>
    </row>
    <row r="89" spans="2:12" x14ac:dyDescent="0.2">
      <c r="B89" s="102"/>
      <c r="C89" s="102"/>
      <c r="D89" s="224"/>
      <c r="E89" s="225"/>
      <c r="F89" s="225"/>
      <c r="G89" s="226"/>
      <c r="H89" s="132">
        <f t="shared" si="4"/>
        <v>0</v>
      </c>
      <c r="I89" s="429">
        <f t="shared" si="3"/>
        <v>0</v>
      </c>
      <c r="J89" s="101"/>
      <c r="K89" s="101"/>
      <c r="L89" s="102"/>
    </row>
    <row r="90" spans="2:12" x14ac:dyDescent="0.2">
      <c r="B90" s="102"/>
      <c r="C90" s="102"/>
      <c r="D90" s="224"/>
      <c r="E90" s="225"/>
      <c r="F90" s="225"/>
      <c r="G90" s="226"/>
      <c r="H90" s="132">
        <f t="shared" si="4"/>
        <v>0</v>
      </c>
      <c r="I90" s="429">
        <f t="shared" si="3"/>
        <v>0</v>
      </c>
      <c r="J90" s="101"/>
      <c r="K90" s="101"/>
      <c r="L90" s="102"/>
    </row>
    <row r="91" spans="2:12" x14ac:dyDescent="0.2">
      <c r="B91" s="102"/>
      <c r="C91" s="102"/>
      <c r="D91" s="224"/>
      <c r="E91" s="225"/>
      <c r="F91" s="225"/>
      <c r="G91" s="226"/>
      <c r="H91" s="132">
        <f t="shared" si="4"/>
        <v>0</v>
      </c>
      <c r="I91" s="429">
        <f t="shared" si="3"/>
        <v>0</v>
      </c>
      <c r="J91" s="101"/>
      <c r="K91" s="101"/>
      <c r="L91" s="102"/>
    </row>
    <row r="92" spans="2:12" x14ac:dyDescent="0.2">
      <c r="B92" s="102"/>
      <c r="C92" s="102"/>
      <c r="D92" s="224"/>
      <c r="E92" s="225"/>
      <c r="F92" s="225"/>
      <c r="G92" s="226"/>
      <c r="H92" s="132">
        <f t="shared" si="4"/>
        <v>0</v>
      </c>
      <c r="I92" s="429">
        <f t="shared" si="3"/>
        <v>0</v>
      </c>
      <c r="J92" s="101"/>
      <c r="K92" s="101"/>
      <c r="L92" s="102"/>
    </row>
    <row r="93" spans="2:12" x14ac:dyDescent="0.2">
      <c r="B93" s="102"/>
      <c r="C93" s="102"/>
      <c r="D93" s="224"/>
      <c r="E93" s="225"/>
      <c r="F93" s="225"/>
      <c r="G93" s="226"/>
      <c r="H93" s="132">
        <f t="shared" si="4"/>
        <v>0</v>
      </c>
      <c r="I93" s="429">
        <f t="shared" si="3"/>
        <v>0</v>
      </c>
      <c r="J93" s="101"/>
      <c r="K93" s="101"/>
      <c r="L93" s="102"/>
    </row>
    <row r="94" spans="2:12" x14ac:dyDescent="0.2">
      <c r="B94" s="102"/>
      <c r="C94" s="102"/>
      <c r="D94" s="224"/>
      <c r="E94" s="225"/>
      <c r="F94" s="225"/>
      <c r="G94" s="226"/>
      <c r="H94" s="132">
        <f t="shared" si="4"/>
        <v>0</v>
      </c>
      <c r="I94" s="429">
        <f t="shared" si="3"/>
        <v>0</v>
      </c>
      <c r="J94" s="101"/>
      <c r="K94" s="101"/>
      <c r="L94" s="102"/>
    </row>
    <row r="95" spans="2:12" x14ac:dyDescent="0.2">
      <c r="B95" s="102"/>
      <c r="C95" s="102"/>
      <c r="D95" s="224"/>
      <c r="E95" s="225"/>
      <c r="F95" s="225"/>
      <c r="G95" s="226"/>
      <c r="H95" s="132">
        <f t="shared" si="4"/>
        <v>0</v>
      </c>
      <c r="I95" s="429">
        <f t="shared" si="3"/>
        <v>0</v>
      </c>
      <c r="J95" s="101"/>
      <c r="K95" s="101"/>
      <c r="L95" s="102"/>
    </row>
    <row r="96" spans="2:12" x14ac:dyDescent="0.2">
      <c r="B96" s="102"/>
      <c r="C96" s="102"/>
      <c r="D96" s="224"/>
      <c r="E96" s="225"/>
      <c r="F96" s="225"/>
      <c r="G96" s="226"/>
      <c r="H96" s="132">
        <f t="shared" si="4"/>
        <v>0</v>
      </c>
      <c r="I96" s="429">
        <f t="shared" si="3"/>
        <v>0</v>
      </c>
      <c r="J96" s="101"/>
      <c r="K96" s="101"/>
      <c r="L96" s="102"/>
    </row>
    <row r="97" spans="2:12" x14ac:dyDescent="0.2">
      <c r="B97" s="102"/>
      <c r="C97" s="102"/>
      <c r="D97" s="224"/>
      <c r="E97" s="225"/>
      <c r="F97" s="225"/>
      <c r="G97" s="226"/>
      <c r="H97" s="132">
        <f t="shared" si="4"/>
        <v>0</v>
      </c>
      <c r="I97" s="429">
        <f t="shared" si="3"/>
        <v>0</v>
      </c>
      <c r="J97" s="101"/>
      <c r="K97" s="101"/>
      <c r="L97" s="102"/>
    </row>
    <row r="98" spans="2:12" x14ac:dyDescent="0.2">
      <c r="B98" s="102"/>
      <c r="C98" s="102"/>
      <c r="D98" s="224"/>
      <c r="E98" s="225"/>
      <c r="F98" s="225"/>
      <c r="G98" s="226"/>
      <c r="H98" s="132">
        <f t="shared" si="4"/>
        <v>0</v>
      </c>
      <c r="I98" s="429">
        <f t="shared" si="3"/>
        <v>0</v>
      </c>
      <c r="J98" s="101"/>
      <c r="K98" s="101"/>
      <c r="L98" s="102"/>
    </row>
    <row r="99" spans="2:12" x14ac:dyDescent="0.2">
      <c r="B99" s="102"/>
      <c r="C99" s="102"/>
      <c r="D99" s="224"/>
      <c r="E99" s="225"/>
      <c r="F99" s="225"/>
      <c r="G99" s="226"/>
      <c r="H99" s="132">
        <f t="shared" si="4"/>
        <v>0</v>
      </c>
      <c r="I99" s="429">
        <f t="shared" si="3"/>
        <v>0</v>
      </c>
      <c r="J99" s="101"/>
      <c r="K99" s="101"/>
      <c r="L99" s="102"/>
    </row>
    <row r="100" spans="2:12" x14ac:dyDescent="0.2">
      <c r="B100" s="102"/>
      <c r="C100" s="102"/>
      <c r="D100" s="224"/>
      <c r="E100" s="225"/>
      <c r="F100" s="225"/>
      <c r="G100" s="226"/>
      <c r="H100" s="132">
        <f t="shared" si="4"/>
        <v>0</v>
      </c>
      <c r="I100" s="429">
        <f t="shared" si="3"/>
        <v>0</v>
      </c>
      <c r="J100" s="101"/>
      <c r="K100" s="101"/>
      <c r="L100" s="102"/>
    </row>
    <row r="101" spans="2:12" x14ac:dyDescent="0.2">
      <c r="B101" s="102"/>
      <c r="C101" s="102"/>
      <c r="D101" s="224"/>
      <c r="E101" s="225"/>
      <c r="F101" s="225"/>
      <c r="G101" s="226"/>
      <c r="H101" s="132">
        <f t="shared" si="4"/>
        <v>0</v>
      </c>
      <c r="I101" s="429">
        <f t="shared" si="3"/>
        <v>0</v>
      </c>
      <c r="J101" s="101"/>
      <c r="K101" s="101"/>
      <c r="L101" s="102"/>
    </row>
    <row r="102" spans="2:12" x14ac:dyDescent="0.2">
      <c r="B102" s="102"/>
      <c r="C102" s="102"/>
      <c r="D102" s="224"/>
      <c r="E102" s="225"/>
      <c r="F102" s="225"/>
      <c r="G102" s="226"/>
      <c r="H102" s="132">
        <f t="shared" si="4"/>
        <v>0</v>
      </c>
      <c r="I102" s="429">
        <f t="shared" ref="I102:I139" si="5">H102-D102</f>
        <v>0</v>
      </c>
      <c r="J102" s="101"/>
      <c r="K102" s="101"/>
      <c r="L102" s="102"/>
    </row>
    <row r="103" spans="2:12" x14ac:dyDescent="0.2">
      <c r="B103" s="102"/>
      <c r="C103" s="102"/>
      <c r="D103" s="224"/>
      <c r="E103" s="225"/>
      <c r="F103" s="225"/>
      <c r="G103" s="226"/>
      <c r="H103" s="132">
        <f t="shared" si="4"/>
        <v>0</v>
      </c>
      <c r="I103" s="429">
        <f t="shared" si="5"/>
        <v>0</v>
      </c>
      <c r="J103" s="101"/>
      <c r="K103" s="101"/>
      <c r="L103" s="102"/>
    </row>
    <row r="104" spans="2:12" x14ac:dyDescent="0.2">
      <c r="B104" s="102"/>
      <c r="C104" s="102"/>
      <c r="D104" s="224"/>
      <c r="E104" s="225"/>
      <c r="F104" s="225"/>
      <c r="G104" s="226"/>
      <c r="H104" s="132">
        <f t="shared" si="4"/>
        <v>0</v>
      </c>
      <c r="I104" s="429">
        <f t="shared" si="5"/>
        <v>0</v>
      </c>
      <c r="J104" s="101"/>
      <c r="K104" s="101"/>
      <c r="L104" s="102"/>
    </row>
    <row r="105" spans="2:12" x14ac:dyDescent="0.2">
      <c r="B105" s="102"/>
      <c r="C105" s="102"/>
      <c r="D105" s="224"/>
      <c r="E105" s="225"/>
      <c r="F105" s="225"/>
      <c r="G105" s="226"/>
      <c r="H105" s="132">
        <f t="shared" si="4"/>
        <v>0</v>
      </c>
      <c r="I105" s="429">
        <f t="shared" si="5"/>
        <v>0</v>
      </c>
      <c r="J105" s="101"/>
      <c r="K105" s="101"/>
      <c r="L105" s="102"/>
    </row>
    <row r="106" spans="2:12" x14ac:dyDescent="0.2">
      <c r="B106" s="102"/>
      <c r="C106" s="102"/>
      <c r="D106" s="224"/>
      <c r="E106" s="225"/>
      <c r="F106" s="225"/>
      <c r="G106" s="226"/>
      <c r="H106" s="132">
        <f t="shared" si="4"/>
        <v>0</v>
      </c>
      <c r="I106" s="429">
        <f t="shared" si="5"/>
        <v>0</v>
      </c>
      <c r="J106" s="101"/>
      <c r="K106" s="101"/>
      <c r="L106" s="102"/>
    </row>
    <row r="107" spans="2:12" x14ac:dyDescent="0.2">
      <c r="B107" s="102"/>
      <c r="C107" s="102"/>
      <c r="D107" s="224"/>
      <c r="E107" s="225"/>
      <c r="F107" s="225"/>
      <c r="G107" s="226"/>
      <c r="H107" s="132">
        <f t="shared" si="4"/>
        <v>0</v>
      </c>
      <c r="I107" s="429">
        <f t="shared" si="5"/>
        <v>0</v>
      </c>
      <c r="J107" s="101"/>
      <c r="K107" s="101"/>
      <c r="L107" s="102"/>
    </row>
    <row r="108" spans="2:12" x14ac:dyDescent="0.2">
      <c r="B108" s="102"/>
      <c r="C108" s="102"/>
      <c r="D108" s="224"/>
      <c r="E108" s="225"/>
      <c r="F108" s="225"/>
      <c r="G108" s="226"/>
      <c r="H108" s="132">
        <f t="shared" si="4"/>
        <v>0</v>
      </c>
      <c r="I108" s="429">
        <f t="shared" si="5"/>
        <v>0</v>
      </c>
      <c r="J108" s="101"/>
      <c r="K108" s="101"/>
      <c r="L108" s="102"/>
    </row>
    <row r="109" spans="2:12" x14ac:dyDescent="0.2">
      <c r="B109" s="102"/>
      <c r="C109" s="102"/>
      <c r="D109" s="224"/>
      <c r="E109" s="225"/>
      <c r="F109" s="225"/>
      <c r="G109" s="226"/>
      <c r="H109" s="132">
        <f t="shared" si="4"/>
        <v>0</v>
      </c>
      <c r="I109" s="429">
        <f t="shared" si="5"/>
        <v>0</v>
      </c>
      <c r="J109" s="101"/>
      <c r="K109" s="101"/>
      <c r="L109" s="102"/>
    </row>
    <row r="110" spans="2:12" x14ac:dyDescent="0.2">
      <c r="B110" s="102"/>
      <c r="C110" s="102"/>
      <c r="D110" s="224"/>
      <c r="E110" s="225"/>
      <c r="F110" s="225"/>
      <c r="G110" s="226"/>
      <c r="H110" s="132">
        <f t="shared" si="4"/>
        <v>0</v>
      </c>
      <c r="I110" s="429">
        <f t="shared" si="5"/>
        <v>0</v>
      </c>
      <c r="J110" s="101"/>
      <c r="K110" s="101"/>
      <c r="L110" s="102"/>
    </row>
    <row r="111" spans="2:12" x14ac:dyDescent="0.2">
      <c r="B111" s="102"/>
      <c r="C111" s="102"/>
      <c r="D111" s="224"/>
      <c r="E111" s="225"/>
      <c r="F111" s="225"/>
      <c r="G111" s="226"/>
      <c r="H111" s="132">
        <f t="shared" si="4"/>
        <v>0</v>
      </c>
      <c r="I111" s="429">
        <f t="shared" si="5"/>
        <v>0</v>
      </c>
      <c r="J111" s="101"/>
      <c r="K111" s="101"/>
      <c r="L111" s="102"/>
    </row>
    <row r="112" spans="2:12" x14ac:dyDescent="0.2">
      <c r="B112" s="102"/>
      <c r="C112" s="102"/>
      <c r="D112" s="224"/>
      <c r="E112" s="225"/>
      <c r="F112" s="225"/>
      <c r="G112" s="226"/>
      <c r="H112" s="132">
        <f t="shared" si="4"/>
        <v>0</v>
      </c>
      <c r="I112" s="429">
        <f t="shared" si="5"/>
        <v>0</v>
      </c>
      <c r="J112" s="101"/>
      <c r="K112" s="101"/>
      <c r="L112" s="102"/>
    </row>
    <row r="113" spans="2:12" x14ac:dyDescent="0.2">
      <c r="B113" s="102"/>
      <c r="C113" s="102"/>
      <c r="D113" s="224"/>
      <c r="E113" s="225"/>
      <c r="F113" s="225"/>
      <c r="G113" s="226"/>
      <c r="H113" s="132">
        <f t="shared" si="4"/>
        <v>0</v>
      </c>
      <c r="I113" s="429">
        <f t="shared" si="5"/>
        <v>0</v>
      </c>
      <c r="J113" s="101"/>
      <c r="K113" s="101"/>
      <c r="L113" s="102"/>
    </row>
    <row r="114" spans="2:12" x14ac:dyDescent="0.2">
      <c r="B114" s="102"/>
      <c r="C114" s="102"/>
      <c r="D114" s="224"/>
      <c r="E114" s="225"/>
      <c r="F114" s="225"/>
      <c r="G114" s="226"/>
      <c r="H114" s="132">
        <f t="shared" si="4"/>
        <v>0</v>
      </c>
      <c r="I114" s="429">
        <f t="shared" si="5"/>
        <v>0</v>
      </c>
      <c r="J114" s="101"/>
      <c r="K114" s="101"/>
      <c r="L114" s="102"/>
    </row>
    <row r="115" spans="2:12" x14ac:dyDescent="0.2">
      <c r="B115" s="102"/>
      <c r="C115" s="102"/>
      <c r="D115" s="224"/>
      <c r="E115" s="225"/>
      <c r="F115" s="225"/>
      <c r="G115" s="226"/>
      <c r="H115" s="132">
        <f t="shared" si="4"/>
        <v>0</v>
      </c>
      <c r="I115" s="429">
        <f t="shared" si="5"/>
        <v>0</v>
      </c>
      <c r="J115" s="101"/>
      <c r="K115" s="101"/>
      <c r="L115" s="102"/>
    </row>
    <row r="116" spans="2:12" x14ac:dyDescent="0.2">
      <c r="B116" s="102"/>
      <c r="C116" s="102"/>
      <c r="D116" s="224"/>
      <c r="E116" s="225"/>
      <c r="F116" s="225"/>
      <c r="G116" s="226"/>
      <c r="H116" s="132">
        <f t="shared" si="4"/>
        <v>0</v>
      </c>
      <c r="I116" s="429">
        <f t="shared" si="5"/>
        <v>0</v>
      </c>
      <c r="J116" s="101"/>
      <c r="K116" s="101"/>
      <c r="L116" s="102"/>
    </row>
    <row r="117" spans="2:12" x14ac:dyDescent="0.2">
      <c r="B117" s="102"/>
      <c r="C117" s="102"/>
      <c r="D117" s="224"/>
      <c r="E117" s="225"/>
      <c r="F117" s="225"/>
      <c r="G117" s="226"/>
      <c r="H117" s="132">
        <f t="shared" si="4"/>
        <v>0</v>
      </c>
      <c r="I117" s="429">
        <f t="shared" si="5"/>
        <v>0</v>
      </c>
      <c r="J117" s="101"/>
      <c r="K117" s="101"/>
      <c r="L117" s="102"/>
    </row>
    <row r="118" spans="2:12" x14ac:dyDescent="0.2">
      <c r="B118" s="102"/>
      <c r="C118" s="102"/>
      <c r="D118" s="224"/>
      <c r="E118" s="225"/>
      <c r="F118" s="225"/>
      <c r="G118" s="226"/>
      <c r="H118" s="132">
        <f t="shared" si="4"/>
        <v>0</v>
      </c>
      <c r="I118" s="429">
        <f t="shared" si="5"/>
        <v>0</v>
      </c>
      <c r="J118" s="101"/>
      <c r="K118" s="101"/>
      <c r="L118" s="102"/>
    </row>
    <row r="119" spans="2:12" x14ac:dyDescent="0.2">
      <c r="B119" s="102"/>
      <c r="C119" s="102"/>
      <c r="D119" s="224"/>
      <c r="E119" s="225"/>
      <c r="F119" s="225"/>
      <c r="G119" s="226"/>
      <c r="H119" s="132">
        <f t="shared" si="4"/>
        <v>0</v>
      </c>
      <c r="I119" s="429">
        <f t="shared" si="5"/>
        <v>0</v>
      </c>
      <c r="J119" s="101"/>
      <c r="K119" s="101"/>
      <c r="L119" s="102"/>
    </row>
    <row r="120" spans="2:12" x14ac:dyDescent="0.2">
      <c r="B120" s="102"/>
      <c r="C120" s="102"/>
      <c r="D120" s="224"/>
      <c r="E120" s="225"/>
      <c r="F120" s="225"/>
      <c r="G120" s="226"/>
      <c r="H120" s="132">
        <f t="shared" si="4"/>
        <v>0</v>
      </c>
      <c r="I120" s="429">
        <f t="shared" si="5"/>
        <v>0</v>
      </c>
      <c r="J120" s="101"/>
      <c r="K120" s="101"/>
      <c r="L120" s="102"/>
    </row>
    <row r="121" spans="2:12" x14ac:dyDescent="0.2">
      <c r="B121" s="102"/>
      <c r="C121" s="102"/>
      <c r="D121" s="224"/>
      <c r="E121" s="225"/>
      <c r="F121" s="225"/>
      <c r="G121" s="226"/>
      <c r="H121" s="132">
        <f t="shared" si="4"/>
        <v>0</v>
      </c>
      <c r="I121" s="429">
        <f t="shared" si="5"/>
        <v>0</v>
      </c>
      <c r="J121" s="101"/>
      <c r="K121" s="101"/>
      <c r="L121" s="102"/>
    </row>
    <row r="122" spans="2:12" x14ac:dyDescent="0.2">
      <c r="B122" s="102"/>
      <c r="C122" s="102"/>
      <c r="D122" s="224"/>
      <c r="E122" s="225"/>
      <c r="F122" s="225"/>
      <c r="G122" s="226"/>
      <c r="H122" s="132">
        <f t="shared" si="4"/>
        <v>0</v>
      </c>
      <c r="I122" s="429">
        <f t="shared" si="5"/>
        <v>0</v>
      </c>
      <c r="J122" s="101"/>
      <c r="K122" s="101"/>
      <c r="L122" s="102"/>
    </row>
    <row r="123" spans="2:12" x14ac:dyDescent="0.2">
      <c r="B123" s="102"/>
      <c r="C123" s="102"/>
      <c r="D123" s="224"/>
      <c r="E123" s="225"/>
      <c r="F123" s="225"/>
      <c r="G123" s="226"/>
      <c r="H123" s="132">
        <f t="shared" si="4"/>
        <v>0</v>
      </c>
      <c r="I123" s="429">
        <f t="shared" si="5"/>
        <v>0</v>
      </c>
      <c r="J123" s="101"/>
      <c r="K123" s="101"/>
      <c r="L123" s="102"/>
    </row>
    <row r="124" spans="2:12" x14ac:dyDescent="0.2">
      <c r="B124" s="102"/>
      <c r="C124" s="102"/>
      <c r="D124" s="224"/>
      <c r="E124" s="225"/>
      <c r="F124" s="225"/>
      <c r="G124" s="226"/>
      <c r="H124" s="132">
        <f t="shared" si="4"/>
        <v>0</v>
      </c>
      <c r="I124" s="429">
        <f t="shared" si="5"/>
        <v>0</v>
      </c>
      <c r="J124" s="101"/>
      <c r="K124" s="101"/>
      <c r="L124" s="102"/>
    </row>
    <row r="125" spans="2:12" x14ac:dyDescent="0.2">
      <c r="B125" s="102"/>
      <c r="C125" s="102"/>
      <c r="D125" s="224"/>
      <c r="E125" s="225"/>
      <c r="F125" s="225"/>
      <c r="G125" s="226"/>
      <c r="H125" s="132">
        <f t="shared" si="4"/>
        <v>0</v>
      </c>
      <c r="I125" s="429">
        <f t="shared" si="5"/>
        <v>0</v>
      </c>
      <c r="J125" s="101"/>
      <c r="K125" s="101"/>
      <c r="L125" s="102"/>
    </row>
    <row r="126" spans="2:12" x14ac:dyDescent="0.2">
      <c r="B126" s="102"/>
      <c r="C126" s="102"/>
      <c r="D126" s="224"/>
      <c r="E126" s="225"/>
      <c r="F126" s="225"/>
      <c r="G126" s="226"/>
      <c r="H126" s="132">
        <f t="shared" si="4"/>
        <v>0</v>
      </c>
      <c r="I126" s="429">
        <f t="shared" si="5"/>
        <v>0</v>
      </c>
      <c r="J126" s="101"/>
      <c r="K126" s="101"/>
      <c r="L126" s="102"/>
    </row>
    <row r="127" spans="2:12" x14ac:dyDescent="0.2">
      <c r="B127" s="102"/>
      <c r="C127" s="102"/>
      <c r="D127" s="224"/>
      <c r="E127" s="225"/>
      <c r="F127" s="225"/>
      <c r="G127" s="226"/>
      <c r="H127" s="132">
        <f t="shared" si="4"/>
        <v>0</v>
      </c>
      <c r="I127" s="429">
        <f t="shared" si="5"/>
        <v>0</v>
      </c>
      <c r="J127" s="101"/>
      <c r="K127" s="101"/>
      <c r="L127" s="102"/>
    </row>
    <row r="128" spans="2:12" x14ac:dyDescent="0.2">
      <c r="B128" s="102"/>
      <c r="C128" s="102"/>
      <c r="D128" s="224"/>
      <c r="E128" s="225"/>
      <c r="F128" s="225"/>
      <c r="G128" s="226"/>
      <c r="H128" s="132">
        <f t="shared" si="4"/>
        <v>0</v>
      </c>
      <c r="I128" s="429">
        <f t="shared" si="5"/>
        <v>0</v>
      </c>
      <c r="J128" s="101"/>
      <c r="K128" s="101"/>
      <c r="L128" s="102"/>
    </row>
    <row r="129" spans="2:12" x14ac:dyDescent="0.2">
      <c r="B129" s="102"/>
      <c r="C129" s="102"/>
      <c r="D129" s="224"/>
      <c r="E129" s="225"/>
      <c r="F129" s="225"/>
      <c r="G129" s="226"/>
      <c r="H129" s="132">
        <f t="shared" si="4"/>
        <v>0</v>
      </c>
      <c r="I129" s="429">
        <f t="shared" si="5"/>
        <v>0</v>
      </c>
      <c r="J129" s="101"/>
      <c r="K129" s="101"/>
      <c r="L129" s="102"/>
    </row>
    <row r="130" spans="2:12" x14ac:dyDescent="0.2">
      <c r="B130" s="102"/>
      <c r="C130" s="102"/>
      <c r="D130" s="224"/>
      <c r="E130" s="225"/>
      <c r="F130" s="225"/>
      <c r="G130" s="226"/>
      <c r="H130" s="132">
        <f t="shared" si="4"/>
        <v>0</v>
      </c>
      <c r="I130" s="429">
        <f t="shared" si="5"/>
        <v>0</v>
      </c>
      <c r="J130" s="101"/>
      <c r="K130" s="101"/>
      <c r="L130" s="102"/>
    </row>
    <row r="131" spans="2:12" x14ac:dyDescent="0.2">
      <c r="B131" s="102"/>
      <c r="C131" s="102"/>
      <c r="D131" s="224"/>
      <c r="E131" s="225"/>
      <c r="F131" s="225"/>
      <c r="G131" s="226"/>
      <c r="H131" s="132">
        <f t="shared" si="4"/>
        <v>0</v>
      </c>
      <c r="I131" s="429">
        <f t="shared" si="5"/>
        <v>0</v>
      </c>
      <c r="J131" s="101"/>
      <c r="K131" s="101"/>
      <c r="L131" s="102"/>
    </row>
    <row r="132" spans="2:12" x14ac:dyDescent="0.2">
      <c r="B132" s="102"/>
      <c r="C132" s="102"/>
      <c r="D132" s="224"/>
      <c r="E132" s="225"/>
      <c r="F132" s="225"/>
      <c r="G132" s="226"/>
      <c r="H132" s="132">
        <f t="shared" si="4"/>
        <v>0</v>
      </c>
      <c r="I132" s="429">
        <f t="shared" si="5"/>
        <v>0</v>
      </c>
      <c r="J132" s="101"/>
      <c r="K132" s="101"/>
      <c r="L132" s="102"/>
    </row>
    <row r="133" spans="2:12" x14ac:dyDescent="0.2">
      <c r="B133" s="102"/>
      <c r="C133" s="102"/>
      <c r="D133" s="224"/>
      <c r="E133" s="225"/>
      <c r="F133" s="225"/>
      <c r="G133" s="226"/>
      <c r="H133" s="132">
        <f t="shared" si="4"/>
        <v>0</v>
      </c>
      <c r="I133" s="429">
        <f t="shared" si="5"/>
        <v>0</v>
      </c>
      <c r="J133" s="101"/>
      <c r="K133" s="101"/>
      <c r="L133" s="102"/>
    </row>
    <row r="134" spans="2:12" x14ac:dyDescent="0.2">
      <c r="B134" s="102"/>
      <c r="C134" s="102"/>
      <c r="D134" s="224"/>
      <c r="E134" s="225"/>
      <c r="F134" s="225"/>
      <c r="G134" s="226"/>
      <c r="H134" s="132">
        <f t="shared" si="4"/>
        <v>0</v>
      </c>
      <c r="I134" s="429">
        <f t="shared" si="5"/>
        <v>0</v>
      </c>
      <c r="J134" s="101"/>
      <c r="K134" s="101"/>
      <c r="L134" s="102"/>
    </row>
    <row r="135" spans="2:12" x14ac:dyDescent="0.2">
      <c r="B135" s="102"/>
      <c r="C135" s="102"/>
      <c r="D135" s="224"/>
      <c r="E135" s="225"/>
      <c r="F135" s="225"/>
      <c r="G135" s="226"/>
      <c r="H135" s="132">
        <f t="shared" si="4"/>
        <v>0</v>
      </c>
      <c r="I135" s="429">
        <f t="shared" si="5"/>
        <v>0</v>
      </c>
      <c r="J135" s="101"/>
      <c r="K135" s="101"/>
      <c r="L135" s="102"/>
    </row>
    <row r="136" spans="2:12" x14ac:dyDescent="0.2">
      <c r="B136" s="102"/>
      <c r="C136" s="102"/>
      <c r="D136" s="224"/>
      <c r="E136" s="225"/>
      <c r="F136" s="225"/>
      <c r="G136" s="226"/>
      <c r="H136" s="132">
        <f t="shared" si="4"/>
        <v>0</v>
      </c>
      <c r="I136" s="429">
        <f t="shared" si="5"/>
        <v>0</v>
      </c>
      <c r="J136" s="101"/>
      <c r="K136" s="101"/>
      <c r="L136" s="102"/>
    </row>
    <row r="137" spans="2:12" x14ac:dyDescent="0.2">
      <c r="B137" s="102"/>
      <c r="C137" s="102"/>
      <c r="D137" s="224"/>
      <c r="E137" s="225"/>
      <c r="F137" s="225"/>
      <c r="G137" s="226"/>
      <c r="H137" s="132">
        <f t="shared" si="4"/>
        <v>0</v>
      </c>
      <c r="I137" s="429">
        <f t="shared" si="5"/>
        <v>0</v>
      </c>
      <c r="J137" s="101"/>
      <c r="K137" s="101"/>
      <c r="L137" s="102"/>
    </row>
    <row r="138" spans="2:12" x14ac:dyDescent="0.2">
      <c r="B138" s="102"/>
      <c r="C138" s="102"/>
      <c r="D138" s="224"/>
      <c r="E138" s="225"/>
      <c r="F138" s="225"/>
      <c r="G138" s="226"/>
      <c r="H138" s="132">
        <f t="shared" si="4"/>
        <v>0</v>
      </c>
      <c r="I138" s="429">
        <f t="shared" si="5"/>
        <v>0</v>
      </c>
      <c r="J138" s="101"/>
      <c r="K138" s="101"/>
      <c r="L138" s="102"/>
    </row>
    <row r="139" spans="2:12" x14ac:dyDescent="0.2">
      <c r="B139" s="102"/>
      <c r="C139" s="102"/>
      <c r="D139" s="224"/>
      <c r="E139" s="225"/>
      <c r="F139" s="225"/>
      <c r="G139" s="226"/>
      <c r="H139" s="132">
        <f t="shared" si="4"/>
        <v>0</v>
      </c>
      <c r="I139" s="429">
        <f t="shared" si="5"/>
        <v>0</v>
      </c>
      <c r="J139" s="101"/>
      <c r="K139" s="101"/>
      <c r="L139" s="102"/>
    </row>
    <row r="140" spans="2:12" x14ac:dyDescent="0.2">
      <c r="B140" s="102"/>
      <c r="C140" s="102"/>
      <c r="D140" s="224"/>
      <c r="E140" s="225"/>
      <c r="F140" s="225"/>
      <c r="G140" s="226"/>
      <c r="H140" s="132">
        <f t="shared" ref="H140:H160" si="6">F140+G140</f>
        <v>0</v>
      </c>
      <c r="I140" s="429">
        <f t="shared" si="2"/>
        <v>0</v>
      </c>
      <c r="J140" s="101"/>
      <c r="K140" s="101"/>
      <c r="L140" s="102"/>
    </row>
    <row r="141" spans="2:12" x14ac:dyDescent="0.2">
      <c r="B141" s="102"/>
      <c r="C141" s="102"/>
      <c r="D141" s="224"/>
      <c r="E141" s="225"/>
      <c r="F141" s="225"/>
      <c r="G141" s="226"/>
      <c r="H141" s="132">
        <f t="shared" si="6"/>
        <v>0</v>
      </c>
      <c r="I141" s="429">
        <f t="shared" si="2"/>
        <v>0</v>
      </c>
      <c r="J141" s="101"/>
      <c r="K141" s="101"/>
      <c r="L141" s="102"/>
    </row>
    <row r="142" spans="2:12" x14ac:dyDescent="0.2">
      <c r="B142" s="102"/>
      <c r="C142" s="102"/>
      <c r="D142" s="224"/>
      <c r="E142" s="225"/>
      <c r="F142" s="225"/>
      <c r="G142" s="226"/>
      <c r="H142" s="132">
        <f t="shared" si="6"/>
        <v>0</v>
      </c>
      <c r="I142" s="429">
        <f t="shared" si="2"/>
        <v>0</v>
      </c>
      <c r="J142" s="101"/>
      <c r="K142" s="101"/>
      <c r="L142" s="102"/>
    </row>
    <row r="143" spans="2:12" x14ac:dyDescent="0.2">
      <c r="B143" s="102"/>
      <c r="C143" s="102"/>
      <c r="D143" s="224"/>
      <c r="E143" s="225"/>
      <c r="F143" s="225"/>
      <c r="G143" s="226"/>
      <c r="H143" s="132">
        <f t="shared" si="6"/>
        <v>0</v>
      </c>
      <c r="I143" s="429">
        <f t="shared" ref="I143:I160" si="7">H143-D143</f>
        <v>0</v>
      </c>
      <c r="J143" s="101"/>
      <c r="K143" s="101"/>
      <c r="L143" s="102"/>
    </row>
    <row r="144" spans="2:12" x14ac:dyDescent="0.2">
      <c r="B144" s="102"/>
      <c r="C144" s="102"/>
      <c r="D144" s="224"/>
      <c r="E144" s="225"/>
      <c r="F144" s="225"/>
      <c r="G144" s="226"/>
      <c r="H144" s="132">
        <f t="shared" si="6"/>
        <v>0</v>
      </c>
      <c r="I144" s="429">
        <f t="shared" si="7"/>
        <v>0</v>
      </c>
      <c r="J144" s="101"/>
      <c r="K144" s="101"/>
      <c r="L144" s="102"/>
    </row>
    <row r="145" spans="2:12" x14ac:dyDescent="0.2">
      <c r="B145" s="102"/>
      <c r="C145" s="102"/>
      <c r="D145" s="224"/>
      <c r="E145" s="225"/>
      <c r="F145" s="225"/>
      <c r="G145" s="226"/>
      <c r="H145" s="132">
        <f t="shared" si="6"/>
        <v>0</v>
      </c>
      <c r="I145" s="429">
        <f t="shared" si="7"/>
        <v>0</v>
      </c>
      <c r="J145" s="101"/>
      <c r="K145" s="101"/>
      <c r="L145" s="102"/>
    </row>
    <row r="146" spans="2:12" x14ac:dyDescent="0.2">
      <c r="B146" s="102"/>
      <c r="C146" s="102"/>
      <c r="D146" s="224"/>
      <c r="E146" s="225"/>
      <c r="F146" s="225"/>
      <c r="G146" s="226"/>
      <c r="H146" s="132">
        <f t="shared" si="6"/>
        <v>0</v>
      </c>
      <c r="I146" s="429">
        <f t="shared" si="7"/>
        <v>0</v>
      </c>
      <c r="J146" s="101"/>
      <c r="K146" s="101"/>
      <c r="L146" s="102"/>
    </row>
    <row r="147" spans="2:12" x14ac:dyDescent="0.2">
      <c r="B147" s="102"/>
      <c r="C147" s="102"/>
      <c r="D147" s="224"/>
      <c r="E147" s="225"/>
      <c r="F147" s="225"/>
      <c r="G147" s="226"/>
      <c r="H147" s="132">
        <f t="shared" si="6"/>
        <v>0</v>
      </c>
      <c r="I147" s="429">
        <f t="shared" si="7"/>
        <v>0</v>
      </c>
      <c r="J147" s="101"/>
      <c r="K147" s="101"/>
      <c r="L147" s="102"/>
    </row>
    <row r="148" spans="2:12" x14ac:dyDescent="0.2">
      <c r="B148" s="102"/>
      <c r="C148" s="102"/>
      <c r="D148" s="224"/>
      <c r="E148" s="225"/>
      <c r="F148" s="225"/>
      <c r="G148" s="226"/>
      <c r="H148" s="132">
        <f t="shared" si="6"/>
        <v>0</v>
      </c>
      <c r="I148" s="429">
        <f t="shared" si="7"/>
        <v>0</v>
      </c>
      <c r="J148" s="101"/>
      <c r="K148" s="101"/>
      <c r="L148" s="102"/>
    </row>
    <row r="149" spans="2:12" x14ac:dyDescent="0.2">
      <c r="B149" s="102"/>
      <c r="C149" s="102"/>
      <c r="D149" s="224"/>
      <c r="E149" s="225"/>
      <c r="F149" s="225"/>
      <c r="G149" s="226"/>
      <c r="H149" s="132">
        <f t="shared" si="6"/>
        <v>0</v>
      </c>
      <c r="I149" s="429">
        <f t="shared" si="7"/>
        <v>0</v>
      </c>
      <c r="J149" s="101"/>
      <c r="K149" s="101"/>
      <c r="L149" s="102"/>
    </row>
    <row r="150" spans="2:12" x14ac:dyDescent="0.2">
      <c r="B150" s="102"/>
      <c r="C150" s="102"/>
      <c r="D150" s="224"/>
      <c r="E150" s="225"/>
      <c r="F150" s="225"/>
      <c r="G150" s="226"/>
      <c r="H150" s="132">
        <f t="shared" si="6"/>
        <v>0</v>
      </c>
      <c r="I150" s="429">
        <f t="shared" si="7"/>
        <v>0</v>
      </c>
      <c r="J150" s="101"/>
      <c r="K150" s="101"/>
      <c r="L150" s="102"/>
    </row>
    <row r="151" spans="2:12" x14ac:dyDescent="0.2">
      <c r="B151" s="102"/>
      <c r="C151" s="102"/>
      <c r="D151" s="224"/>
      <c r="E151" s="225"/>
      <c r="F151" s="225"/>
      <c r="G151" s="226"/>
      <c r="H151" s="132">
        <f t="shared" si="6"/>
        <v>0</v>
      </c>
      <c r="I151" s="429">
        <f t="shared" si="7"/>
        <v>0</v>
      </c>
      <c r="J151" s="101"/>
      <c r="K151" s="101"/>
      <c r="L151" s="102"/>
    </row>
    <row r="152" spans="2:12" x14ac:dyDescent="0.2">
      <c r="B152" s="102"/>
      <c r="C152" s="102"/>
      <c r="D152" s="224"/>
      <c r="E152" s="225"/>
      <c r="F152" s="225"/>
      <c r="G152" s="226"/>
      <c r="H152" s="132">
        <f t="shared" si="6"/>
        <v>0</v>
      </c>
      <c r="I152" s="429">
        <f t="shared" si="7"/>
        <v>0</v>
      </c>
      <c r="J152" s="101"/>
      <c r="K152" s="101"/>
      <c r="L152" s="102"/>
    </row>
    <row r="153" spans="2:12" x14ac:dyDescent="0.2">
      <c r="B153" s="102"/>
      <c r="C153" s="102"/>
      <c r="D153" s="224"/>
      <c r="E153" s="225"/>
      <c r="F153" s="225"/>
      <c r="G153" s="226"/>
      <c r="H153" s="132">
        <f t="shared" si="6"/>
        <v>0</v>
      </c>
      <c r="I153" s="429">
        <f t="shared" si="7"/>
        <v>0</v>
      </c>
      <c r="J153" s="101"/>
      <c r="K153" s="101"/>
      <c r="L153" s="102"/>
    </row>
    <row r="154" spans="2:12" x14ac:dyDescent="0.2">
      <c r="B154" s="102"/>
      <c r="C154" s="102"/>
      <c r="D154" s="224"/>
      <c r="E154" s="225"/>
      <c r="F154" s="225"/>
      <c r="G154" s="226"/>
      <c r="H154" s="132">
        <f t="shared" si="6"/>
        <v>0</v>
      </c>
      <c r="I154" s="429">
        <f t="shared" si="7"/>
        <v>0</v>
      </c>
      <c r="J154" s="101"/>
      <c r="K154" s="101"/>
      <c r="L154" s="102"/>
    </row>
    <row r="155" spans="2:12" x14ac:dyDescent="0.2">
      <c r="B155" s="102"/>
      <c r="C155" s="102"/>
      <c r="D155" s="224"/>
      <c r="E155" s="225"/>
      <c r="F155" s="225"/>
      <c r="G155" s="226"/>
      <c r="H155" s="132">
        <f t="shared" si="6"/>
        <v>0</v>
      </c>
      <c r="I155" s="429">
        <f t="shared" si="7"/>
        <v>0</v>
      </c>
      <c r="J155" s="101"/>
      <c r="K155" s="101"/>
      <c r="L155" s="102"/>
    </row>
    <row r="156" spans="2:12" x14ac:dyDescent="0.2">
      <c r="B156" s="102"/>
      <c r="C156" s="102"/>
      <c r="D156" s="224"/>
      <c r="E156" s="225"/>
      <c r="F156" s="225"/>
      <c r="G156" s="226"/>
      <c r="H156" s="132">
        <f t="shared" si="6"/>
        <v>0</v>
      </c>
      <c r="I156" s="429">
        <f t="shared" si="7"/>
        <v>0</v>
      </c>
      <c r="J156" s="101"/>
      <c r="K156" s="101"/>
      <c r="L156" s="102"/>
    </row>
    <row r="157" spans="2:12" x14ac:dyDescent="0.2">
      <c r="B157" s="102"/>
      <c r="C157" s="102"/>
      <c r="D157" s="224"/>
      <c r="E157" s="225"/>
      <c r="F157" s="225"/>
      <c r="G157" s="226"/>
      <c r="H157" s="132">
        <f t="shared" si="6"/>
        <v>0</v>
      </c>
      <c r="I157" s="429">
        <f t="shared" si="7"/>
        <v>0</v>
      </c>
      <c r="J157" s="101"/>
      <c r="K157" s="101"/>
      <c r="L157" s="102"/>
    </row>
    <row r="158" spans="2:12" x14ac:dyDescent="0.2">
      <c r="B158" s="102"/>
      <c r="C158" s="102"/>
      <c r="D158" s="224"/>
      <c r="E158" s="225"/>
      <c r="F158" s="225"/>
      <c r="G158" s="226"/>
      <c r="H158" s="132">
        <f t="shared" si="6"/>
        <v>0</v>
      </c>
      <c r="I158" s="429">
        <f t="shared" si="7"/>
        <v>0</v>
      </c>
      <c r="J158" s="101"/>
      <c r="K158" s="101"/>
      <c r="L158" s="102"/>
    </row>
    <row r="159" spans="2:12" x14ac:dyDescent="0.2">
      <c r="B159" s="102"/>
      <c r="C159" s="102"/>
      <c r="D159" s="224"/>
      <c r="E159" s="225"/>
      <c r="F159" s="225"/>
      <c r="G159" s="226"/>
      <c r="H159" s="132">
        <f t="shared" si="6"/>
        <v>0</v>
      </c>
      <c r="I159" s="429">
        <f t="shared" si="7"/>
        <v>0</v>
      </c>
      <c r="J159" s="101"/>
      <c r="K159" s="101"/>
      <c r="L159" s="102"/>
    </row>
    <row r="160" spans="2:12" x14ac:dyDescent="0.2">
      <c r="B160" s="102"/>
      <c r="C160" s="102"/>
      <c r="D160" s="224"/>
      <c r="E160" s="225"/>
      <c r="F160" s="225"/>
      <c r="G160" s="226"/>
      <c r="H160" s="132">
        <f t="shared" si="6"/>
        <v>0</v>
      </c>
      <c r="I160" s="429">
        <f t="shared" si="7"/>
        <v>0</v>
      </c>
      <c r="J160" s="101"/>
      <c r="K160" s="101"/>
      <c r="L160" s="102"/>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0">
    <tabColor indexed="43"/>
  </sheetPr>
  <dimension ref="B1:K156"/>
  <sheetViews>
    <sheetView showGridLines="0" workbookViewId="0">
      <pane ySplit="6" topLeftCell="A7" activePane="bottomLeft" state="frozen"/>
      <selection pane="bottomLeft" activeCell="A7" sqref="A7"/>
    </sheetView>
  </sheetViews>
  <sheetFormatPr baseColWidth="10" defaultColWidth="11" defaultRowHeight="11.25" x14ac:dyDescent="0.2"/>
  <cols>
    <col min="1" max="1" width="2.625" style="416" customWidth="1"/>
    <col min="2" max="2" width="35.625" style="416" customWidth="1"/>
    <col min="3" max="3" width="15.625" style="416" customWidth="1"/>
    <col min="4" max="4" width="15.625" style="430" customWidth="1"/>
    <col min="5" max="10" width="15.625" style="416" customWidth="1"/>
    <col min="11" max="11" width="35.625" style="416" customWidth="1"/>
    <col min="12" max="16384" width="11" style="416"/>
  </cols>
  <sheetData>
    <row r="1" spans="2:11" x14ac:dyDescent="0.2">
      <c r="B1" s="412"/>
      <c r="C1" s="413"/>
      <c r="D1" s="414"/>
      <c r="E1" s="413"/>
      <c r="F1" s="413"/>
      <c r="G1" s="413"/>
      <c r="H1" s="413"/>
      <c r="I1" s="413"/>
      <c r="J1" s="413"/>
      <c r="K1" s="415"/>
    </row>
    <row r="2" spans="2:11" ht="15.75" x14ac:dyDescent="0.25">
      <c r="B2" s="103" t="s">
        <v>231</v>
      </c>
      <c r="C2" s="413"/>
      <c r="D2" s="414"/>
      <c r="E2" s="413"/>
      <c r="F2" s="413"/>
      <c r="G2" s="413"/>
      <c r="H2" s="413"/>
      <c r="I2" s="413"/>
      <c r="J2" s="413"/>
      <c r="K2" s="415"/>
    </row>
    <row r="3" spans="2:11" ht="15" customHeight="1" x14ac:dyDescent="0.2">
      <c r="B3" s="413"/>
      <c r="C3" s="413"/>
      <c r="D3" s="414"/>
      <c r="E3" s="413"/>
      <c r="F3" s="413"/>
      <c r="G3" s="413"/>
      <c r="H3" s="413"/>
      <c r="I3" s="413"/>
      <c r="J3" s="413"/>
      <c r="K3" s="415"/>
    </row>
    <row r="4" spans="2:11" ht="15" customHeight="1" x14ac:dyDescent="0.2">
      <c r="B4" s="412"/>
      <c r="C4" s="420" t="s">
        <v>186</v>
      </c>
      <c r="D4" s="421">
        <f>SUM(D7:D1000)</f>
        <v>0</v>
      </c>
      <c r="E4" s="422">
        <f>SUM(E7:E1000)</f>
        <v>0</v>
      </c>
      <c r="F4" s="423">
        <f>SUM(F7:F1000)</f>
        <v>0</v>
      </c>
      <c r="G4" s="422">
        <f>SUM(G7:G1000)</f>
        <v>0</v>
      </c>
      <c r="H4" s="422">
        <f>SUM(H7:H1000)</f>
        <v>0</v>
      </c>
      <c r="I4" s="414"/>
      <c r="J4" s="414"/>
      <c r="K4" s="424"/>
    </row>
    <row r="5" spans="2:11" ht="15" customHeight="1" x14ac:dyDescent="0.2">
      <c r="B5" s="425"/>
      <c r="C5" s="141">
        <v>2016</v>
      </c>
      <c r="D5" s="230"/>
      <c r="E5" s="144" t="str">
        <f>'A. Allgemeine Informationen'!C14-2 &amp; " (Anpassung " &amp; 'A. Allgemeine Informationen'!C14 &amp; ")"</f>
        <v>2021 (Anpassung 2023)</v>
      </c>
      <c r="F5" s="144"/>
      <c r="G5" s="144"/>
      <c r="H5" s="145"/>
      <c r="I5" s="426"/>
      <c r="J5" s="427"/>
      <c r="K5" s="415"/>
    </row>
    <row r="6" spans="2:11" s="428" customFormat="1" ht="135" x14ac:dyDescent="0.2">
      <c r="B6" s="88" t="s">
        <v>464</v>
      </c>
      <c r="C6" s="199" t="s">
        <v>187</v>
      </c>
      <c r="D6" s="200" t="s">
        <v>192</v>
      </c>
      <c r="E6" s="201" t="s">
        <v>192</v>
      </c>
      <c r="F6" s="202" t="s">
        <v>188</v>
      </c>
      <c r="G6" s="202" t="s">
        <v>191</v>
      </c>
      <c r="H6" s="202" t="s">
        <v>189</v>
      </c>
      <c r="I6" s="203" t="s">
        <v>224</v>
      </c>
      <c r="J6" s="203" t="s">
        <v>193</v>
      </c>
      <c r="K6" s="88" t="s">
        <v>190</v>
      </c>
    </row>
    <row r="7" spans="2:11" x14ac:dyDescent="0.2">
      <c r="B7" s="102"/>
      <c r="C7" s="102"/>
      <c r="D7" s="224"/>
      <c r="E7" s="225"/>
      <c r="F7" s="226"/>
      <c r="G7" s="132">
        <f>E7+F7</f>
        <v>0</v>
      </c>
      <c r="H7" s="429">
        <f>G7-D7</f>
        <v>0</v>
      </c>
      <c r="I7" s="101"/>
      <c r="J7" s="101"/>
      <c r="K7" s="102"/>
    </row>
    <row r="8" spans="2:11" x14ac:dyDescent="0.2">
      <c r="B8" s="102"/>
      <c r="C8" s="102"/>
      <c r="D8" s="224"/>
      <c r="E8" s="225"/>
      <c r="F8" s="226"/>
      <c r="G8" s="132">
        <f t="shared" ref="G8:G71" si="0">E8+F8</f>
        <v>0</v>
      </c>
      <c r="H8" s="429">
        <f t="shared" ref="H8:H156" si="1">G8-D8</f>
        <v>0</v>
      </c>
      <c r="I8" s="101"/>
      <c r="J8" s="101"/>
      <c r="K8" s="102"/>
    </row>
    <row r="9" spans="2:11" x14ac:dyDescent="0.2">
      <c r="B9" s="102"/>
      <c r="C9" s="102"/>
      <c r="D9" s="224"/>
      <c r="E9" s="225"/>
      <c r="F9" s="226"/>
      <c r="G9" s="132">
        <f t="shared" si="0"/>
        <v>0</v>
      </c>
      <c r="H9" s="429">
        <f t="shared" si="1"/>
        <v>0</v>
      </c>
      <c r="I9" s="101"/>
      <c r="J9" s="101"/>
      <c r="K9" s="102"/>
    </row>
    <row r="10" spans="2:11" x14ac:dyDescent="0.2">
      <c r="B10" s="102"/>
      <c r="C10" s="102"/>
      <c r="D10" s="224"/>
      <c r="E10" s="225"/>
      <c r="F10" s="226"/>
      <c r="G10" s="132">
        <f t="shared" si="0"/>
        <v>0</v>
      </c>
      <c r="H10" s="429">
        <f t="shared" si="1"/>
        <v>0</v>
      </c>
      <c r="I10" s="101"/>
      <c r="J10" s="101"/>
      <c r="K10" s="102"/>
    </row>
    <row r="11" spans="2:11" x14ac:dyDescent="0.2">
      <c r="B11" s="102"/>
      <c r="C11" s="102"/>
      <c r="D11" s="224"/>
      <c r="E11" s="225"/>
      <c r="F11" s="226"/>
      <c r="G11" s="132">
        <f t="shared" si="0"/>
        <v>0</v>
      </c>
      <c r="H11" s="429">
        <f t="shared" si="1"/>
        <v>0</v>
      </c>
      <c r="I11" s="101"/>
      <c r="J11" s="101"/>
      <c r="K11" s="102"/>
    </row>
    <row r="12" spans="2:11" x14ac:dyDescent="0.2">
      <c r="B12" s="102"/>
      <c r="C12" s="102"/>
      <c r="D12" s="224"/>
      <c r="E12" s="225"/>
      <c r="F12" s="226"/>
      <c r="G12" s="132">
        <f t="shared" si="0"/>
        <v>0</v>
      </c>
      <c r="H12" s="429">
        <f t="shared" si="1"/>
        <v>0</v>
      </c>
      <c r="I12" s="101"/>
      <c r="J12" s="101"/>
      <c r="K12" s="102"/>
    </row>
    <row r="13" spans="2:11" x14ac:dyDescent="0.2">
      <c r="B13" s="102"/>
      <c r="C13" s="102"/>
      <c r="D13" s="224"/>
      <c r="E13" s="225"/>
      <c r="F13" s="226"/>
      <c r="G13" s="132">
        <f t="shared" si="0"/>
        <v>0</v>
      </c>
      <c r="H13" s="429">
        <f t="shared" si="1"/>
        <v>0</v>
      </c>
      <c r="I13" s="101"/>
      <c r="J13" s="101"/>
      <c r="K13" s="102"/>
    </row>
    <row r="14" spans="2:11" x14ac:dyDescent="0.2">
      <c r="B14" s="102"/>
      <c r="C14" s="102"/>
      <c r="D14" s="224"/>
      <c r="E14" s="225"/>
      <c r="F14" s="226"/>
      <c r="G14" s="132">
        <f t="shared" si="0"/>
        <v>0</v>
      </c>
      <c r="H14" s="429">
        <f t="shared" si="1"/>
        <v>0</v>
      </c>
      <c r="I14" s="101"/>
      <c r="J14" s="101"/>
      <c r="K14" s="102"/>
    </row>
    <row r="15" spans="2:11" x14ac:dyDescent="0.2">
      <c r="B15" s="102"/>
      <c r="C15" s="102"/>
      <c r="D15" s="224"/>
      <c r="E15" s="225"/>
      <c r="F15" s="226"/>
      <c r="G15" s="132">
        <f t="shared" si="0"/>
        <v>0</v>
      </c>
      <c r="H15" s="429">
        <f t="shared" si="1"/>
        <v>0</v>
      </c>
      <c r="I15" s="101"/>
      <c r="J15" s="101"/>
      <c r="K15" s="102"/>
    </row>
    <row r="16" spans="2:11" x14ac:dyDescent="0.2">
      <c r="B16" s="102"/>
      <c r="C16" s="102"/>
      <c r="D16" s="224"/>
      <c r="E16" s="225"/>
      <c r="F16" s="226"/>
      <c r="G16" s="132">
        <f t="shared" si="0"/>
        <v>0</v>
      </c>
      <c r="H16" s="429">
        <f t="shared" si="1"/>
        <v>0</v>
      </c>
      <c r="I16" s="101"/>
      <c r="J16" s="101"/>
      <c r="K16" s="102"/>
    </row>
    <row r="17" spans="2:11" x14ac:dyDescent="0.2">
      <c r="B17" s="102"/>
      <c r="C17" s="102"/>
      <c r="D17" s="224"/>
      <c r="E17" s="225"/>
      <c r="F17" s="226"/>
      <c r="G17" s="132">
        <f t="shared" si="0"/>
        <v>0</v>
      </c>
      <c r="H17" s="429">
        <f t="shared" ref="H17:H80" si="2">G17-D17</f>
        <v>0</v>
      </c>
      <c r="I17" s="101"/>
      <c r="J17" s="101"/>
      <c r="K17" s="102"/>
    </row>
    <row r="18" spans="2:11" x14ac:dyDescent="0.2">
      <c r="B18" s="102"/>
      <c r="C18" s="102"/>
      <c r="D18" s="224"/>
      <c r="E18" s="225"/>
      <c r="F18" s="226"/>
      <c r="G18" s="132">
        <f t="shared" si="0"/>
        <v>0</v>
      </c>
      <c r="H18" s="429">
        <f t="shared" si="2"/>
        <v>0</v>
      </c>
      <c r="I18" s="101"/>
      <c r="J18" s="101"/>
      <c r="K18" s="102"/>
    </row>
    <row r="19" spans="2:11" x14ac:dyDescent="0.2">
      <c r="B19" s="102"/>
      <c r="C19" s="102"/>
      <c r="D19" s="224"/>
      <c r="E19" s="225"/>
      <c r="F19" s="226"/>
      <c r="G19" s="132">
        <f t="shared" si="0"/>
        <v>0</v>
      </c>
      <c r="H19" s="429">
        <f t="shared" si="2"/>
        <v>0</v>
      </c>
      <c r="I19" s="101"/>
      <c r="J19" s="101"/>
      <c r="K19" s="102"/>
    </row>
    <row r="20" spans="2:11" x14ac:dyDescent="0.2">
      <c r="B20" s="102"/>
      <c r="C20" s="102"/>
      <c r="D20" s="224"/>
      <c r="E20" s="225"/>
      <c r="F20" s="226"/>
      <c r="G20" s="132">
        <f t="shared" si="0"/>
        <v>0</v>
      </c>
      <c r="H20" s="429">
        <f t="shared" si="2"/>
        <v>0</v>
      </c>
      <c r="I20" s="101"/>
      <c r="J20" s="101"/>
      <c r="K20" s="102"/>
    </row>
    <row r="21" spans="2:11" x14ac:dyDescent="0.2">
      <c r="B21" s="102"/>
      <c r="C21" s="102"/>
      <c r="D21" s="224"/>
      <c r="E21" s="225"/>
      <c r="F21" s="226"/>
      <c r="G21" s="132">
        <f t="shared" si="0"/>
        <v>0</v>
      </c>
      <c r="H21" s="429">
        <f t="shared" si="2"/>
        <v>0</v>
      </c>
      <c r="I21" s="101"/>
      <c r="J21" s="101"/>
      <c r="K21" s="102"/>
    </row>
    <row r="22" spans="2:11" x14ac:dyDescent="0.2">
      <c r="B22" s="102"/>
      <c r="C22" s="102"/>
      <c r="D22" s="224"/>
      <c r="E22" s="225"/>
      <c r="F22" s="226"/>
      <c r="G22" s="132">
        <f t="shared" si="0"/>
        <v>0</v>
      </c>
      <c r="H22" s="429">
        <f t="shared" si="2"/>
        <v>0</v>
      </c>
      <c r="I22" s="101"/>
      <c r="J22" s="101"/>
      <c r="K22" s="102"/>
    </row>
    <row r="23" spans="2:11" x14ac:dyDescent="0.2">
      <c r="B23" s="102"/>
      <c r="C23" s="102"/>
      <c r="D23" s="224"/>
      <c r="E23" s="225"/>
      <c r="F23" s="226"/>
      <c r="G23" s="132">
        <f t="shared" si="0"/>
        <v>0</v>
      </c>
      <c r="H23" s="429">
        <f t="shared" si="2"/>
        <v>0</v>
      </c>
      <c r="I23" s="101"/>
      <c r="J23" s="101"/>
      <c r="K23" s="102"/>
    </row>
    <row r="24" spans="2:11" x14ac:dyDescent="0.2">
      <c r="B24" s="102"/>
      <c r="C24" s="102"/>
      <c r="D24" s="224"/>
      <c r="E24" s="225"/>
      <c r="F24" s="226"/>
      <c r="G24" s="132">
        <f t="shared" si="0"/>
        <v>0</v>
      </c>
      <c r="H24" s="429">
        <f t="shared" si="2"/>
        <v>0</v>
      </c>
      <c r="I24" s="101"/>
      <c r="J24" s="101"/>
      <c r="K24" s="102"/>
    </row>
    <row r="25" spans="2:11" x14ac:dyDescent="0.2">
      <c r="B25" s="102"/>
      <c r="C25" s="102"/>
      <c r="D25" s="224"/>
      <c r="E25" s="225"/>
      <c r="F25" s="226"/>
      <c r="G25" s="132">
        <f t="shared" si="0"/>
        <v>0</v>
      </c>
      <c r="H25" s="429">
        <f t="shared" si="2"/>
        <v>0</v>
      </c>
      <c r="I25" s="101"/>
      <c r="J25" s="101"/>
      <c r="K25" s="102"/>
    </row>
    <row r="26" spans="2:11" x14ac:dyDescent="0.2">
      <c r="B26" s="102"/>
      <c r="C26" s="102"/>
      <c r="D26" s="224"/>
      <c r="E26" s="225"/>
      <c r="F26" s="226"/>
      <c r="G26" s="132">
        <f t="shared" si="0"/>
        <v>0</v>
      </c>
      <c r="H26" s="429">
        <f t="shared" si="2"/>
        <v>0</v>
      </c>
      <c r="I26" s="101"/>
      <c r="J26" s="101"/>
      <c r="K26" s="102"/>
    </row>
    <row r="27" spans="2:11" x14ac:dyDescent="0.2">
      <c r="B27" s="102"/>
      <c r="C27" s="102"/>
      <c r="D27" s="224"/>
      <c r="E27" s="225"/>
      <c r="F27" s="226"/>
      <c r="G27" s="132">
        <f t="shared" si="0"/>
        <v>0</v>
      </c>
      <c r="H27" s="429">
        <f t="shared" si="2"/>
        <v>0</v>
      </c>
      <c r="I27" s="101"/>
      <c r="J27" s="101"/>
      <c r="K27" s="102"/>
    </row>
    <row r="28" spans="2:11" x14ac:dyDescent="0.2">
      <c r="B28" s="102"/>
      <c r="C28" s="102"/>
      <c r="D28" s="224"/>
      <c r="E28" s="225"/>
      <c r="F28" s="226"/>
      <c r="G28" s="132">
        <f t="shared" si="0"/>
        <v>0</v>
      </c>
      <c r="H28" s="429">
        <f t="shared" si="2"/>
        <v>0</v>
      </c>
      <c r="I28" s="101"/>
      <c r="J28" s="101"/>
      <c r="K28" s="102"/>
    </row>
    <row r="29" spans="2:11" x14ac:dyDescent="0.2">
      <c r="B29" s="102"/>
      <c r="C29" s="102"/>
      <c r="D29" s="224"/>
      <c r="E29" s="225"/>
      <c r="F29" s="226"/>
      <c r="G29" s="132">
        <f t="shared" si="0"/>
        <v>0</v>
      </c>
      <c r="H29" s="429">
        <f t="shared" si="2"/>
        <v>0</v>
      </c>
      <c r="I29" s="101"/>
      <c r="J29" s="101"/>
      <c r="K29" s="102"/>
    </row>
    <row r="30" spans="2:11" x14ac:dyDescent="0.2">
      <c r="B30" s="102"/>
      <c r="C30" s="102"/>
      <c r="D30" s="224"/>
      <c r="E30" s="225"/>
      <c r="F30" s="226"/>
      <c r="G30" s="132">
        <f t="shared" si="0"/>
        <v>0</v>
      </c>
      <c r="H30" s="429">
        <f t="shared" si="2"/>
        <v>0</v>
      </c>
      <c r="I30" s="101"/>
      <c r="J30" s="101"/>
      <c r="K30" s="102"/>
    </row>
    <row r="31" spans="2:11" x14ac:dyDescent="0.2">
      <c r="B31" s="102"/>
      <c r="C31" s="102"/>
      <c r="D31" s="224"/>
      <c r="E31" s="225"/>
      <c r="F31" s="226"/>
      <c r="G31" s="132">
        <f t="shared" si="0"/>
        <v>0</v>
      </c>
      <c r="H31" s="429">
        <f t="shared" si="2"/>
        <v>0</v>
      </c>
      <c r="I31" s="101"/>
      <c r="J31" s="101"/>
      <c r="K31" s="102"/>
    </row>
    <row r="32" spans="2:11" x14ac:dyDescent="0.2">
      <c r="B32" s="102"/>
      <c r="C32" s="102"/>
      <c r="D32" s="224"/>
      <c r="E32" s="225"/>
      <c r="F32" s="226"/>
      <c r="G32" s="132">
        <f t="shared" si="0"/>
        <v>0</v>
      </c>
      <c r="H32" s="429">
        <f t="shared" si="2"/>
        <v>0</v>
      </c>
      <c r="I32" s="101"/>
      <c r="J32" s="101"/>
      <c r="K32" s="102"/>
    </row>
    <row r="33" spans="2:11" x14ac:dyDescent="0.2">
      <c r="B33" s="102"/>
      <c r="C33" s="102"/>
      <c r="D33" s="224"/>
      <c r="E33" s="225"/>
      <c r="F33" s="226"/>
      <c r="G33" s="132">
        <f t="shared" si="0"/>
        <v>0</v>
      </c>
      <c r="H33" s="429">
        <f t="shared" si="2"/>
        <v>0</v>
      </c>
      <c r="I33" s="101"/>
      <c r="J33" s="101"/>
      <c r="K33" s="102"/>
    </row>
    <row r="34" spans="2:11" x14ac:dyDescent="0.2">
      <c r="B34" s="102"/>
      <c r="C34" s="102"/>
      <c r="D34" s="224"/>
      <c r="E34" s="225"/>
      <c r="F34" s="226"/>
      <c r="G34" s="132">
        <f t="shared" si="0"/>
        <v>0</v>
      </c>
      <c r="H34" s="429">
        <f t="shared" si="2"/>
        <v>0</v>
      </c>
      <c r="I34" s="101"/>
      <c r="J34" s="101"/>
      <c r="K34" s="102"/>
    </row>
    <row r="35" spans="2:11" x14ac:dyDescent="0.2">
      <c r="B35" s="102"/>
      <c r="C35" s="102"/>
      <c r="D35" s="224"/>
      <c r="E35" s="225"/>
      <c r="F35" s="226"/>
      <c r="G35" s="132">
        <f t="shared" si="0"/>
        <v>0</v>
      </c>
      <c r="H35" s="429">
        <f t="shared" si="2"/>
        <v>0</v>
      </c>
      <c r="I35" s="101"/>
      <c r="J35" s="101"/>
      <c r="K35" s="102"/>
    </row>
    <row r="36" spans="2:11" x14ac:dyDescent="0.2">
      <c r="B36" s="102"/>
      <c r="C36" s="102"/>
      <c r="D36" s="224"/>
      <c r="E36" s="225"/>
      <c r="F36" s="226"/>
      <c r="G36" s="132">
        <f t="shared" si="0"/>
        <v>0</v>
      </c>
      <c r="H36" s="429">
        <f t="shared" si="2"/>
        <v>0</v>
      </c>
      <c r="I36" s="101"/>
      <c r="J36" s="101"/>
      <c r="K36" s="102"/>
    </row>
    <row r="37" spans="2:11" x14ac:dyDescent="0.2">
      <c r="B37" s="102"/>
      <c r="C37" s="102"/>
      <c r="D37" s="224"/>
      <c r="E37" s="225"/>
      <c r="F37" s="226"/>
      <c r="G37" s="132">
        <f t="shared" si="0"/>
        <v>0</v>
      </c>
      <c r="H37" s="429">
        <f t="shared" si="2"/>
        <v>0</v>
      </c>
      <c r="I37" s="101"/>
      <c r="J37" s="101"/>
      <c r="K37" s="102"/>
    </row>
    <row r="38" spans="2:11" x14ac:dyDescent="0.2">
      <c r="B38" s="102"/>
      <c r="C38" s="102"/>
      <c r="D38" s="224"/>
      <c r="E38" s="225"/>
      <c r="F38" s="226"/>
      <c r="G38" s="132">
        <f t="shared" si="0"/>
        <v>0</v>
      </c>
      <c r="H38" s="429">
        <f t="shared" si="2"/>
        <v>0</v>
      </c>
      <c r="I38" s="101"/>
      <c r="J38" s="101"/>
      <c r="K38" s="102"/>
    </row>
    <row r="39" spans="2:11" x14ac:dyDescent="0.2">
      <c r="B39" s="102"/>
      <c r="C39" s="102"/>
      <c r="D39" s="224"/>
      <c r="E39" s="225"/>
      <c r="F39" s="226"/>
      <c r="G39" s="132">
        <f t="shared" si="0"/>
        <v>0</v>
      </c>
      <c r="H39" s="429">
        <f t="shared" si="2"/>
        <v>0</v>
      </c>
      <c r="I39" s="101"/>
      <c r="J39" s="101"/>
      <c r="K39" s="102"/>
    </row>
    <row r="40" spans="2:11" x14ac:dyDescent="0.2">
      <c r="B40" s="102"/>
      <c r="C40" s="102"/>
      <c r="D40" s="224"/>
      <c r="E40" s="225"/>
      <c r="F40" s="226"/>
      <c r="G40" s="132">
        <f t="shared" si="0"/>
        <v>0</v>
      </c>
      <c r="H40" s="429">
        <f t="shared" si="2"/>
        <v>0</v>
      </c>
      <c r="I40" s="101"/>
      <c r="J40" s="101"/>
      <c r="K40" s="102"/>
    </row>
    <row r="41" spans="2:11" x14ac:dyDescent="0.2">
      <c r="B41" s="102"/>
      <c r="C41" s="102"/>
      <c r="D41" s="224"/>
      <c r="E41" s="225"/>
      <c r="F41" s="226"/>
      <c r="G41" s="132">
        <f t="shared" si="0"/>
        <v>0</v>
      </c>
      <c r="H41" s="429">
        <f t="shared" si="2"/>
        <v>0</v>
      </c>
      <c r="I41" s="101"/>
      <c r="J41" s="101"/>
      <c r="K41" s="102"/>
    </row>
    <row r="42" spans="2:11" x14ac:dyDescent="0.2">
      <c r="B42" s="102"/>
      <c r="C42" s="102"/>
      <c r="D42" s="224"/>
      <c r="E42" s="225"/>
      <c r="F42" s="226"/>
      <c r="G42" s="132">
        <f t="shared" si="0"/>
        <v>0</v>
      </c>
      <c r="H42" s="429">
        <f t="shared" si="2"/>
        <v>0</v>
      </c>
      <c r="I42" s="101"/>
      <c r="J42" s="101"/>
      <c r="K42" s="102"/>
    </row>
    <row r="43" spans="2:11" x14ac:dyDescent="0.2">
      <c r="B43" s="102"/>
      <c r="C43" s="102"/>
      <c r="D43" s="224"/>
      <c r="E43" s="225"/>
      <c r="F43" s="226"/>
      <c r="G43" s="132">
        <f t="shared" si="0"/>
        <v>0</v>
      </c>
      <c r="H43" s="429">
        <f t="shared" si="2"/>
        <v>0</v>
      </c>
      <c r="I43" s="101"/>
      <c r="J43" s="101"/>
      <c r="K43" s="102"/>
    </row>
    <row r="44" spans="2:11" x14ac:dyDescent="0.2">
      <c r="B44" s="102"/>
      <c r="C44" s="102"/>
      <c r="D44" s="224"/>
      <c r="E44" s="225"/>
      <c r="F44" s="226"/>
      <c r="G44" s="132">
        <f t="shared" si="0"/>
        <v>0</v>
      </c>
      <c r="H44" s="429">
        <f t="shared" si="2"/>
        <v>0</v>
      </c>
      <c r="I44" s="101"/>
      <c r="J44" s="101"/>
      <c r="K44" s="102"/>
    </row>
    <row r="45" spans="2:11" x14ac:dyDescent="0.2">
      <c r="B45" s="102"/>
      <c r="C45" s="102"/>
      <c r="D45" s="224"/>
      <c r="E45" s="225"/>
      <c r="F45" s="226"/>
      <c r="G45" s="132">
        <f t="shared" si="0"/>
        <v>0</v>
      </c>
      <c r="H45" s="429">
        <f t="shared" si="2"/>
        <v>0</v>
      </c>
      <c r="I45" s="101"/>
      <c r="J45" s="101"/>
      <c r="K45" s="102"/>
    </row>
    <row r="46" spans="2:11" x14ac:dyDescent="0.2">
      <c r="B46" s="102"/>
      <c r="C46" s="102"/>
      <c r="D46" s="224"/>
      <c r="E46" s="225"/>
      <c r="F46" s="226"/>
      <c r="G46" s="132">
        <f t="shared" si="0"/>
        <v>0</v>
      </c>
      <c r="H46" s="429">
        <f t="shared" si="2"/>
        <v>0</v>
      </c>
      <c r="I46" s="101"/>
      <c r="J46" s="101"/>
      <c r="K46" s="102"/>
    </row>
    <row r="47" spans="2:11" x14ac:dyDescent="0.2">
      <c r="B47" s="102"/>
      <c r="C47" s="102"/>
      <c r="D47" s="224"/>
      <c r="E47" s="225"/>
      <c r="F47" s="226"/>
      <c r="G47" s="132">
        <f t="shared" si="0"/>
        <v>0</v>
      </c>
      <c r="H47" s="429">
        <f t="shared" si="2"/>
        <v>0</v>
      </c>
      <c r="I47" s="101"/>
      <c r="J47" s="101"/>
      <c r="K47" s="102"/>
    </row>
    <row r="48" spans="2:11" x14ac:dyDescent="0.2">
      <c r="B48" s="102"/>
      <c r="C48" s="102"/>
      <c r="D48" s="224"/>
      <c r="E48" s="225"/>
      <c r="F48" s="226"/>
      <c r="G48" s="132">
        <f t="shared" si="0"/>
        <v>0</v>
      </c>
      <c r="H48" s="429">
        <f t="shared" si="2"/>
        <v>0</v>
      </c>
      <c r="I48" s="101"/>
      <c r="J48" s="101"/>
      <c r="K48" s="102"/>
    </row>
    <row r="49" spans="2:11" x14ac:dyDescent="0.2">
      <c r="B49" s="102"/>
      <c r="C49" s="102"/>
      <c r="D49" s="224"/>
      <c r="E49" s="225"/>
      <c r="F49" s="226"/>
      <c r="G49" s="132">
        <f t="shared" si="0"/>
        <v>0</v>
      </c>
      <c r="H49" s="429">
        <f t="shared" si="2"/>
        <v>0</v>
      </c>
      <c r="I49" s="101"/>
      <c r="J49" s="101"/>
      <c r="K49" s="102"/>
    </row>
    <row r="50" spans="2:11" x14ac:dyDescent="0.2">
      <c r="B50" s="102"/>
      <c r="C50" s="102"/>
      <c r="D50" s="224"/>
      <c r="E50" s="225"/>
      <c r="F50" s="226"/>
      <c r="G50" s="132">
        <f t="shared" si="0"/>
        <v>0</v>
      </c>
      <c r="H50" s="429">
        <f t="shared" si="2"/>
        <v>0</v>
      </c>
      <c r="I50" s="101"/>
      <c r="J50" s="101"/>
      <c r="K50" s="102"/>
    </row>
    <row r="51" spans="2:11" x14ac:dyDescent="0.2">
      <c r="B51" s="102"/>
      <c r="C51" s="102"/>
      <c r="D51" s="224"/>
      <c r="E51" s="225"/>
      <c r="F51" s="226"/>
      <c r="G51" s="132">
        <f t="shared" si="0"/>
        <v>0</v>
      </c>
      <c r="H51" s="429">
        <f t="shared" si="2"/>
        <v>0</v>
      </c>
      <c r="I51" s="101"/>
      <c r="J51" s="101"/>
      <c r="K51" s="102"/>
    </row>
    <row r="52" spans="2:11" x14ac:dyDescent="0.2">
      <c r="B52" s="102"/>
      <c r="C52" s="102"/>
      <c r="D52" s="224"/>
      <c r="E52" s="225"/>
      <c r="F52" s="226"/>
      <c r="G52" s="132">
        <f t="shared" si="0"/>
        <v>0</v>
      </c>
      <c r="H52" s="429">
        <f t="shared" si="2"/>
        <v>0</v>
      </c>
      <c r="I52" s="101"/>
      <c r="J52" s="101"/>
      <c r="K52" s="102"/>
    </row>
    <row r="53" spans="2:11" x14ac:dyDescent="0.2">
      <c r="B53" s="102"/>
      <c r="C53" s="102"/>
      <c r="D53" s="224"/>
      <c r="E53" s="225"/>
      <c r="F53" s="226"/>
      <c r="G53" s="132">
        <f t="shared" si="0"/>
        <v>0</v>
      </c>
      <c r="H53" s="429">
        <f t="shared" si="2"/>
        <v>0</v>
      </c>
      <c r="I53" s="101"/>
      <c r="J53" s="101"/>
      <c r="K53" s="102"/>
    </row>
    <row r="54" spans="2:11" x14ac:dyDescent="0.2">
      <c r="B54" s="102"/>
      <c r="C54" s="102"/>
      <c r="D54" s="224"/>
      <c r="E54" s="225"/>
      <c r="F54" s="226"/>
      <c r="G54" s="132">
        <f t="shared" si="0"/>
        <v>0</v>
      </c>
      <c r="H54" s="429">
        <f t="shared" si="2"/>
        <v>0</v>
      </c>
      <c r="I54" s="101"/>
      <c r="J54" s="101"/>
      <c r="K54" s="102"/>
    </row>
    <row r="55" spans="2:11" x14ac:dyDescent="0.2">
      <c r="B55" s="102"/>
      <c r="C55" s="102"/>
      <c r="D55" s="224"/>
      <c r="E55" s="225"/>
      <c r="F55" s="226"/>
      <c r="G55" s="132">
        <f t="shared" si="0"/>
        <v>0</v>
      </c>
      <c r="H55" s="429">
        <f t="shared" si="2"/>
        <v>0</v>
      </c>
      <c r="I55" s="101"/>
      <c r="J55" s="101"/>
      <c r="K55" s="102"/>
    </row>
    <row r="56" spans="2:11" x14ac:dyDescent="0.2">
      <c r="B56" s="102"/>
      <c r="C56" s="102"/>
      <c r="D56" s="224"/>
      <c r="E56" s="225"/>
      <c r="F56" s="226"/>
      <c r="G56" s="132">
        <f t="shared" si="0"/>
        <v>0</v>
      </c>
      <c r="H56" s="429">
        <f t="shared" si="2"/>
        <v>0</v>
      </c>
      <c r="I56" s="101"/>
      <c r="J56" s="101"/>
      <c r="K56" s="102"/>
    </row>
    <row r="57" spans="2:11" x14ac:dyDescent="0.2">
      <c r="B57" s="102"/>
      <c r="C57" s="102"/>
      <c r="D57" s="224"/>
      <c r="E57" s="225"/>
      <c r="F57" s="226"/>
      <c r="G57" s="132">
        <f t="shared" si="0"/>
        <v>0</v>
      </c>
      <c r="H57" s="429">
        <f t="shared" si="2"/>
        <v>0</v>
      </c>
      <c r="I57" s="101"/>
      <c r="J57" s="101"/>
      <c r="K57" s="102"/>
    </row>
    <row r="58" spans="2:11" x14ac:dyDescent="0.2">
      <c r="B58" s="102"/>
      <c r="C58" s="102"/>
      <c r="D58" s="224"/>
      <c r="E58" s="225"/>
      <c r="F58" s="226"/>
      <c r="G58" s="132">
        <f t="shared" si="0"/>
        <v>0</v>
      </c>
      <c r="H58" s="429">
        <f t="shared" si="2"/>
        <v>0</v>
      </c>
      <c r="I58" s="101"/>
      <c r="J58" s="101"/>
      <c r="K58" s="102"/>
    </row>
    <row r="59" spans="2:11" x14ac:dyDescent="0.2">
      <c r="B59" s="102"/>
      <c r="C59" s="102"/>
      <c r="D59" s="224"/>
      <c r="E59" s="225"/>
      <c r="F59" s="226"/>
      <c r="G59" s="132">
        <f t="shared" si="0"/>
        <v>0</v>
      </c>
      <c r="H59" s="429">
        <f t="shared" si="2"/>
        <v>0</v>
      </c>
      <c r="I59" s="101"/>
      <c r="J59" s="101"/>
      <c r="K59" s="102"/>
    </row>
    <row r="60" spans="2:11" x14ac:dyDescent="0.2">
      <c r="B60" s="102"/>
      <c r="C60" s="102"/>
      <c r="D60" s="224"/>
      <c r="E60" s="225"/>
      <c r="F60" s="226"/>
      <c r="G60" s="132">
        <f t="shared" si="0"/>
        <v>0</v>
      </c>
      <c r="H60" s="429">
        <f t="shared" si="2"/>
        <v>0</v>
      </c>
      <c r="I60" s="101"/>
      <c r="J60" s="101"/>
      <c r="K60" s="102"/>
    </row>
    <row r="61" spans="2:11" x14ac:dyDescent="0.2">
      <c r="B61" s="102"/>
      <c r="C61" s="102"/>
      <c r="D61" s="224"/>
      <c r="E61" s="225"/>
      <c r="F61" s="226"/>
      <c r="G61" s="132">
        <f t="shared" si="0"/>
        <v>0</v>
      </c>
      <c r="H61" s="429">
        <f t="shared" si="2"/>
        <v>0</v>
      </c>
      <c r="I61" s="101"/>
      <c r="J61" s="101"/>
      <c r="K61" s="102"/>
    </row>
    <row r="62" spans="2:11" x14ac:dyDescent="0.2">
      <c r="B62" s="102"/>
      <c r="C62" s="102"/>
      <c r="D62" s="224"/>
      <c r="E62" s="225"/>
      <c r="F62" s="226"/>
      <c r="G62" s="132">
        <f t="shared" si="0"/>
        <v>0</v>
      </c>
      <c r="H62" s="429">
        <f t="shared" si="2"/>
        <v>0</v>
      </c>
      <c r="I62" s="101"/>
      <c r="J62" s="101"/>
      <c r="K62" s="102"/>
    </row>
    <row r="63" spans="2:11" x14ac:dyDescent="0.2">
      <c r="B63" s="102"/>
      <c r="C63" s="102"/>
      <c r="D63" s="224"/>
      <c r="E63" s="225"/>
      <c r="F63" s="226"/>
      <c r="G63" s="132">
        <f t="shared" si="0"/>
        <v>0</v>
      </c>
      <c r="H63" s="429">
        <f t="shared" si="2"/>
        <v>0</v>
      </c>
      <c r="I63" s="101"/>
      <c r="J63" s="101"/>
      <c r="K63" s="102"/>
    </row>
    <row r="64" spans="2:11" x14ac:dyDescent="0.2">
      <c r="B64" s="102"/>
      <c r="C64" s="102"/>
      <c r="D64" s="224"/>
      <c r="E64" s="225"/>
      <c r="F64" s="226"/>
      <c r="G64" s="132">
        <f t="shared" si="0"/>
        <v>0</v>
      </c>
      <c r="H64" s="429">
        <f t="shared" si="2"/>
        <v>0</v>
      </c>
      <c r="I64" s="101"/>
      <c r="J64" s="101"/>
      <c r="K64" s="102"/>
    </row>
    <row r="65" spans="2:11" x14ac:dyDescent="0.2">
      <c r="B65" s="102"/>
      <c r="C65" s="102"/>
      <c r="D65" s="224"/>
      <c r="E65" s="225"/>
      <c r="F65" s="226"/>
      <c r="G65" s="132">
        <f t="shared" si="0"/>
        <v>0</v>
      </c>
      <c r="H65" s="429">
        <f t="shared" si="2"/>
        <v>0</v>
      </c>
      <c r="I65" s="101"/>
      <c r="J65" s="101"/>
      <c r="K65" s="102"/>
    </row>
    <row r="66" spans="2:11" x14ac:dyDescent="0.2">
      <c r="B66" s="102"/>
      <c r="C66" s="102"/>
      <c r="D66" s="224"/>
      <c r="E66" s="225"/>
      <c r="F66" s="226"/>
      <c r="G66" s="132">
        <f t="shared" si="0"/>
        <v>0</v>
      </c>
      <c r="H66" s="429">
        <f t="shared" si="2"/>
        <v>0</v>
      </c>
      <c r="I66" s="101"/>
      <c r="J66" s="101"/>
      <c r="K66" s="102"/>
    </row>
    <row r="67" spans="2:11" x14ac:dyDescent="0.2">
      <c r="B67" s="102"/>
      <c r="C67" s="102"/>
      <c r="D67" s="224"/>
      <c r="E67" s="225"/>
      <c r="F67" s="226"/>
      <c r="G67" s="132">
        <f t="shared" si="0"/>
        <v>0</v>
      </c>
      <c r="H67" s="429">
        <f t="shared" si="2"/>
        <v>0</v>
      </c>
      <c r="I67" s="101"/>
      <c r="J67" s="101"/>
      <c r="K67" s="102"/>
    </row>
    <row r="68" spans="2:11" x14ac:dyDescent="0.2">
      <c r="B68" s="102"/>
      <c r="C68" s="102"/>
      <c r="D68" s="224"/>
      <c r="E68" s="225"/>
      <c r="F68" s="226"/>
      <c r="G68" s="132">
        <f t="shared" si="0"/>
        <v>0</v>
      </c>
      <c r="H68" s="429">
        <f t="shared" si="2"/>
        <v>0</v>
      </c>
      <c r="I68" s="101"/>
      <c r="J68" s="101"/>
      <c r="K68" s="102"/>
    </row>
    <row r="69" spans="2:11" x14ac:dyDescent="0.2">
      <c r="B69" s="102"/>
      <c r="C69" s="102"/>
      <c r="D69" s="224"/>
      <c r="E69" s="225"/>
      <c r="F69" s="226"/>
      <c r="G69" s="132">
        <f t="shared" si="0"/>
        <v>0</v>
      </c>
      <c r="H69" s="429">
        <f t="shared" si="2"/>
        <v>0</v>
      </c>
      <c r="I69" s="101"/>
      <c r="J69" s="101"/>
      <c r="K69" s="102"/>
    </row>
    <row r="70" spans="2:11" x14ac:dyDescent="0.2">
      <c r="B70" s="102"/>
      <c r="C70" s="102"/>
      <c r="D70" s="224"/>
      <c r="E70" s="225"/>
      <c r="F70" s="226"/>
      <c r="G70" s="132">
        <f t="shared" si="0"/>
        <v>0</v>
      </c>
      <c r="H70" s="429">
        <f t="shared" si="2"/>
        <v>0</v>
      </c>
      <c r="I70" s="101"/>
      <c r="J70" s="101"/>
      <c r="K70" s="102"/>
    </row>
    <row r="71" spans="2:11" x14ac:dyDescent="0.2">
      <c r="B71" s="102"/>
      <c r="C71" s="102"/>
      <c r="D71" s="224"/>
      <c r="E71" s="225"/>
      <c r="F71" s="226"/>
      <c r="G71" s="132">
        <f t="shared" si="0"/>
        <v>0</v>
      </c>
      <c r="H71" s="429">
        <f t="shared" si="2"/>
        <v>0</v>
      </c>
      <c r="I71" s="101"/>
      <c r="J71" s="101"/>
      <c r="K71" s="102"/>
    </row>
    <row r="72" spans="2:11" x14ac:dyDescent="0.2">
      <c r="B72" s="102"/>
      <c r="C72" s="102"/>
      <c r="D72" s="224"/>
      <c r="E72" s="225"/>
      <c r="F72" s="226"/>
      <c r="G72" s="132">
        <f t="shared" ref="G72:G135" si="3">E72+F72</f>
        <v>0</v>
      </c>
      <c r="H72" s="429">
        <f t="shared" si="2"/>
        <v>0</v>
      </c>
      <c r="I72" s="101"/>
      <c r="J72" s="101"/>
      <c r="K72" s="102"/>
    </row>
    <row r="73" spans="2:11" x14ac:dyDescent="0.2">
      <c r="B73" s="102"/>
      <c r="C73" s="102"/>
      <c r="D73" s="224"/>
      <c r="E73" s="225"/>
      <c r="F73" s="226"/>
      <c r="G73" s="132">
        <f t="shared" si="3"/>
        <v>0</v>
      </c>
      <c r="H73" s="429">
        <f t="shared" si="2"/>
        <v>0</v>
      </c>
      <c r="I73" s="101"/>
      <c r="J73" s="101"/>
      <c r="K73" s="102"/>
    </row>
    <row r="74" spans="2:11" x14ac:dyDescent="0.2">
      <c r="B74" s="102"/>
      <c r="C74" s="102"/>
      <c r="D74" s="224"/>
      <c r="E74" s="225"/>
      <c r="F74" s="226"/>
      <c r="G74" s="132">
        <f t="shared" si="3"/>
        <v>0</v>
      </c>
      <c r="H74" s="429">
        <f t="shared" si="2"/>
        <v>0</v>
      </c>
      <c r="I74" s="101"/>
      <c r="J74" s="101"/>
      <c r="K74" s="102"/>
    </row>
    <row r="75" spans="2:11" x14ac:dyDescent="0.2">
      <c r="B75" s="102"/>
      <c r="C75" s="102"/>
      <c r="D75" s="224"/>
      <c r="E75" s="225"/>
      <c r="F75" s="226"/>
      <c r="G75" s="132">
        <f t="shared" si="3"/>
        <v>0</v>
      </c>
      <c r="H75" s="429">
        <f t="shared" si="2"/>
        <v>0</v>
      </c>
      <c r="I75" s="101"/>
      <c r="J75" s="101"/>
      <c r="K75" s="102"/>
    </row>
    <row r="76" spans="2:11" x14ac:dyDescent="0.2">
      <c r="B76" s="102"/>
      <c r="C76" s="102"/>
      <c r="D76" s="224"/>
      <c r="E76" s="225"/>
      <c r="F76" s="226"/>
      <c r="G76" s="132">
        <f t="shared" si="3"/>
        <v>0</v>
      </c>
      <c r="H76" s="429">
        <f t="shared" si="2"/>
        <v>0</v>
      </c>
      <c r="I76" s="101"/>
      <c r="J76" s="101"/>
      <c r="K76" s="102"/>
    </row>
    <row r="77" spans="2:11" x14ac:dyDescent="0.2">
      <c r="B77" s="102"/>
      <c r="C77" s="102"/>
      <c r="D77" s="224"/>
      <c r="E77" s="225"/>
      <c r="F77" s="226"/>
      <c r="G77" s="132">
        <f t="shared" si="3"/>
        <v>0</v>
      </c>
      <c r="H77" s="429">
        <f t="shared" si="2"/>
        <v>0</v>
      </c>
      <c r="I77" s="101"/>
      <c r="J77" s="101"/>
      <c r="K77" s="102"/>
    </row>
    <row r="78" spans="2:11" x14ac:dyDescent="0.2">
      <c r="B78" s="102"/>
      <c r="C78" s="102"/>
      <c r="D78" s="224"/>
      <c r="E78" s="225"/>
      <c r="F78" s="226"/>
      <c r="G78" s="132">
        <f t="shared" si="3"/>
        <v>0</v>
      </c>
      <c r="H78" s="429">
        <f t="shared" si="2"/>
        <v>0</v>
      </c>
      <c r="I78" s="101"/>
      <c r="J78" s="101"/>
      <c r="K78" s="102"/>
    </row>
    <row r="79" spans="2:11" x14ac:dyDescent="0.2">
      <c r="B79" s="102"/>
      <c r="C79" s="102"/>
      <c r="D79" s="224"/>
      <c r="E79" s="225"/>
      <c r="F79" s="226"/>
      <c r="G79" s="132">
        <f t="shared" si="3"/>
        <v>0</v>
      </c>
      <c r="H79" s="429">
        <f t="shared" si="2"/>
        <v>0</v>
      </c>
      <c r="I79" s="101"/>
      <c r="J79" s="101"/>
      <c r="K79" s="102"/>
    </row>
    <row r="80" spans="2:11" x14ac:dyDescent="0.2">
      <c r="B80" s="102"/>
      <c r="C80" s="102"/>
      <c r="D80" s="224"/>
      <c r="E80" s="225"/>
      <c r="F80" s="226"/>
      <c r="G80" s="132">
        <f t="shared" si="3"/>
        <v>0</v>
      </c>
      <c r="H80" s="429">
        <f t="shared" si="2"/>
        <v>0</v>
      </c>
      <c r="I80" s="101"/>
      <c r="J80" s="101"/>
      <c r="K80" s="102"/>
    </row>
    <row r="81" spans="2:11" x14ac:dyDescent="0.2">
      <c r="B81" s="102"/>
      <c r="C81" s="102"/>
      <c r="D81" s="224"/>
      <c r="E81" s="225"/>
      <c r="F81" s="226"/>
      <c r="G81" s="132">
        <f t="shared" si="3"/>
        <v>0</v>
      </c>
      <c r="H81" s="429">
        <f t="shared" ref="H81:H129" si="4">G81-D81</f>
        <v>0</v>
      </c>
      <c r="I81" s="101"/>
      <c r="J81" s="101"/>
      <c r="K81" s="102"/>
    </row>
    <row r="82" spans="2:11" x14ac:dyDescent="0.2">
      <c r="B82" s="102"/>
      <c r="C82" s="102"/>
      <c r="D82" s="224"/>
      <c r="E82" s="225"/>
      <c r="F82" s="226"/>
      <c r="G82" s="132">
        <f t="shared" si="3"/>
        <v>0</v>
      </c>
      <c r="H82" s="429">
        <f t="shared" si="4"/>
        <v>0</v>
      </c>
      <c r="I82" s="101"/>
      <c r="J82" s="101"/>
      <c r="K82" s="102"/>
    </row>
    <row r="83" spans="2:11" x14ac:dyDescent="0.2">
      <c r="B83" s="102"/>
      <c r="C83" s="102"/>
      <c r="D83" s="224"/>
      <c r="E83" s="225"/>
      <c r="F83" s="226"/>
      <c r="G83" s="132">
        <f t="shared" si="3"/>
        <v>0</v>
      </c>
      <c r="H83" s="429">
        <f t="shared" si="4"/>
        <v>0</v>
      </c>
      <c r="I83" s="101"/>
      <c r="J83" s="101"/>
      <c r="K83" s="102"/>
    </row>
    <row r="84" spans="2:11" x14ac:dyDescent="0.2">
      <c r="B84" s="102"/>
      <c r="C84" s="102"/>
      <c r="D84" s="224"/>
      <c r="E84" s="225"/>
      <c r="F84" s="226"/>
      <c r="G84" s="132">
        <f t="shared" si="3"/>
        <v>0</v>
      </c>
      <c r="H84" s="429">
        <f t="shared" si="4"/>
        <v>0</v>
      </c>
      <c r="I84" s="101"/>
      <c r="J84" s="101"/>
      <c r="K84" s="102"/>
    </row>
    <row r="85" spans="2:11" x14ac:dyDescent="0.2">
      <c r="B85" s="102"/>
      <c r="C85" s="102"/>
      <c r="D85" s="224"/>
      <c r="E85" s="225"/>
      <c r="F85" s="226"/>
      <c r="G85" s="132">
        <f t="shared" si="3"/>
        <v>0</v>
      </c>
      <c r="H85" s="429">
        <f t="shared" si="4"/>
        <v>0</v>
      </c>
      <c r="I85" s="101"/>
      <c r="J85" s="101"/>
      <c r="K85" s="102"/>
    </row>
    <row r="86" spans="2:11" x14ac:dyDescent="0.2">
      <c r="B86" s="102"/>
      <c r="C86" s="102"/>
      <c r="D86" s="224"/>
      <c r="E86" s="225"/>
      <c r="F86" s="226"/>
      <c r="G86" s="132">
        <f t="shared" si="3"/>
        <v>0</v>
      </c>
      <c r="H86" s="429">
        <f t="shared" si="4"/>
        <v>0</v>
      </c>
      <c r="I86" s="101"/>
      <c r="J86" s="101"/>
      <c r="K86" s="102"/>
    </row>
    <row r="87" spans="2:11" x14ac:dyDescent="0.2">
      <c r="B87" s="102"/>
      <c r="C87" s="102"/>
      <c r="D87" s="224"/>
      <c r="E87" s="225"/>
      <c r="F87" s="226"/>
      <c r="G87" s="132">
        <f t="shared" si="3"/>
        <v>0</v>
      </c>
      <c r="H87" s="429">
        <f t="shared" si="4"/>
        <v>0</v>
      </c>
      <c r="I87" s="101"/>
      <c r="J87" s="101"/>
      <c r="K87" s="102"/>
    </row>
    <row r="88" spans="2:11" x14ac:dyDescent="0.2">
      <c r="B88" s="102"/>
      <c r="C88" s="102"/>
      <c r="D88" s="224"/>
      <c r="E88" s="225"/>
      <c r="F88" s="226"/>
      <c r="G88" s="132">
        <f t="shared" si="3"/>
        <v>0</v>
      </c>
      <c r="H88" s="429">
        <f t="shared" si="4"/>
        <v>0</v>
      </c>
      <c r="I88" s="101"/>
      <c r="J88" s="101"/>
      <c r="K88" s="102"/>
    </row>
    <row r="89" spans="2:11" x14ac:dyDescent="0.2">
      <c r="B89" s="102"/>
      <c r="C89" s="102"/>
      <c r="D89" s="224"/>
      <c r="E89" s="225"/>
      <c r="F89" s="226"/>
      <c r="G89" s="132">
        <f t="shared" si="3"/>
        <v>0</v>
      </c>
      <c r="H89" s="429">
        <f t="shared" si="4"/>
        <v>0</v>
      </c>
      <c r="I89" s="101"/>
      <c r="J89" s="101"/>
      <c r="K89" s="102"/>
    </row>
    <row r="90" spans="2:11" x14ac:dyDescent="0.2">
      <c r="B90" s="102"/>
      <c r="C90" s="102"/>
      <c r="D90" s="224"/>
      <c r="E90" s="225"/>
      <c r="F90" s="226"/>
      <c r="G90" s="132">
        <f t="shared" si="3"/>
        <v>0</v>
      </c>
      <c r="H90" s="429">
        <f t="shared" si="4"/>
        <v>0</v>
      </c>
      <c r="I90" s="101"/>
      <c r="J90" s="101"/>
      <c r="K90" s="102"/>
    </row>
    <row r="91" spans="2:11" x14ac:dyDescent="0.2">
      <c r="B91" s="102"/>
      <c r="C91" s="102"/>
      <c r="D91" s="224"/>
      <c r="E91" s="225"/>
      <c r="F91" s="226"/>
      <c r="G91" s="132">
        <f t="shared" si="3"/>
        <v>0</v>
      </c>
      <c r="H91" s="429">
        <f t="shared" si="4"/>
        <v>0</v>
      </c>
      <c r="I91" s="101"/>
      <c r="J91" s="101"/>
      <c r="K91" s="102"/>
    </row>
    <row r="92" spans="2:11" x14ac:dyDescent="0.2">
      <c r="B92" s="102"/>
      <c r="C92" s="102"/>
      <c r="D92" s="224"/>
      <c r="E92" s="225"/>
      <c r="F92" s="226"/>
      <c r="G92" s="132">
        <f t="shared" si="3"/>
        <v>0</v>
      </c>
      <c r="H92" s="429">
        <f t="shared" si="4"/>
        <v>0</v>
      </c>
      <c r="I92" s="101"/>
      <c r="J92" s="101"/>
      <c r="K92" s="102"/>
    </row>
    <row r="93" spans="2:11" x14ac:dyDescent="0.2">
      <c r="B93" s="102"/>
      <c r="C93" s="102"/>
      <c r="D93" s="224"/>
      <c r="E93" s="225"/>
      <c r="F93" s="226"/>
      <c r="G93" s="132">
        <f t="shared" si="3"/>
        <v>0</v>
      </c>
      <c r="H93" s="429">
        <f t="shared" si="4"/>
        <v>0</v>
      </c>
      <c r="I93" s="101"/>
      <c r="J93" s="101"/>
      <c r="K93" s="102"/>
    </row>
    <row r="94" spans="2:11" x14ac:dyDescent="0.2">
      <c r="B94" s="102"/>
      <c r="C94" s="102"/>
      <c r="D94" s="224"/>
      <c r="E94" s="225"/>
      <c r="F94" s="226"/>
      <c r="G94" s="132">
        <f t="shared" si="3"/>
        <v>0</v>
      </c>
      <c r="H94" s="429">
        <f t="shared" si="4"/>
        <v>0</v>
      </c>
      <c r="I94" s="101"/>
      <c r="J94" s="101"/>
      <c r="K94" s="102"/>
    </row>
    <row r="95" spans="2:11" x14ac:dyDescent="0.2">
      <c r="B95" s="102"/>
      <c r="C95" s="102"/>
      <c r="D95" s="224"/>
      <c r="E95" s="225"/>
      <c r="F95" s="226"/>
      <c r="G95" s="132">
        <f t="shared" si="3"/>
        <v>0</v>
      </c>
      <c r="H95" s="429">
        <f t="shared" si="4"/>
        <v>0</v>
      </c>
      <c r="I95" s="101"/>
      <c r="J95" s="101"/>
      <c r="K95" s="102"/>
    </row>
    <row r="96" spans="2:11" x14ac:dyDescent="0.2">
      <c r="B96" s="102"/>
      <c r="C96" s="102"/>
      <c r="D96" s="224"/>
      <c r="E96" s="225"/>
      <c r="F96" s="226"/>
      <c r="G96" s="132">
        <f t="shared" si="3"/>
        <v>0</v>
      </c>
      <c r="H96" s="429">
        <f t="shared" si="4"/>
        <v>0</v>
      </c>
      <c r="I96" s="101"/>
      <c r="J96" s="101"/>
      <c r="K96" s="102"/>
    </row>
    <row r="97" spans="2:11" x14ac:dyDescent="0.2">
      <c r="B97" s="102"/>
      <c r="C97" s="102"/>
      <c r="D97" s="224"/>
      <c r="E97" s="225"/>
      <c r="F97" s="226"/>
      <c r="G97" s="132">
        <f t="shared" si="3"/>
        <v>0</v>
      </c>
      <c r="H97" s="429">
        <f t="shared" si="4"/>
        <v>0</v>
      </c>
      <c r="I97" s="101"/>
      <c r="J97" s="101"/>
      <c r="K97" s="102"/>
    </row>
    <row r="98" spans="2:11" x14ac:dyDescent="0.2">
      <c r="B98" s="102"/>
      <c r="C98" s="102"/>
      <c r="D98" s="224"/>
      <c r="E98" s="225"/>
      <c r="F98" s="226"/>
      <c r="G98" s="132">
        <f t="shared" si="3"/>
        <v>0</v>
      </c>
      <c r="H98" s="429">
        <f t="shared" si="4"/>
        <v>0</v>
      </c>
      <c r="I98" s="101"/>
      <c r="J98" s="101"/>
      <c r="K98" s="102"/>
    </row>
    <row r="99" spans="2:11" x14ac:dyDescent="0.2">
      <c r="B99" s="102"/>
      <c r="C99" s="102"/>
      <c r="D99" s="224"/>
      <c r="E99" s="225"/>
      <c r="F99" s="226"/>
      <c r="G99" s="132">
        <f t="shared" si="3"/>
        <v>0</v>
      </c>
      <c r="H99" s="429">
        <f t="shared" si="4"/>
        <v>0</v>
      </c>
      <c r="I99" s="101"/>
      <c r="J99" s="101"/>
      <c r="K99" s="102"/>
    </row>
    <row r="100" spans="2:11" x14ac:dyDescent="0.2">
      <c r="B100" s="102"/>
      <c r="C100" s="102"/>
      <c r="D100" s="224"/>
      <c r="E100" s="225"/>
      <c r="F100" s="226"/>
      <c r="G100" s="132">
        <f t="shared" si="3"/>
        <v>0</v>
      </c>
      <c r="H100" s="429">
        <f t="shared" si="4"/>
        <v>0</v>
      </c>
      <c r="I100" s="101"/>
      <c r="J100" s="101"/>
      <c r="K100" s="102"/>
    </row>
    <row r="101" spans="2:11" x14ac:dyDescent="0.2">
      <c r="B101" s="102"/>
      <c r="C101" s="102"/>
      <c r="D101" s="224"/>
      <c r="E101" s="225"/>
      <c r="F101" s="226"/>
      <c r="G101" s="132">
        <f t="shared" si="3"/>
        <v>0</v>
      </c>
      <c r="H101" s="429">
        <f t="shared" si="4"/>
        <v>0</v>
      </c>
      <c r="I101" s="101"/>
      <c r="J101" s="101"/>
      <c r="K101" s="102"/>
    </row>
    <row r="102" spans="2:11" x14ac:dyDescent="0.2">
      <c r="B102" s="102"/>
      <c r="C102" s="102"/>
      <c r="D102" s="224"/>
      <c r="E102" s="225"/>
      <c r="F102" s="226"/>
      <c r="G102" s="132">
        <f t="shared" si="3"/>
        <v>0</v>
      </c>
      <c r="H102" s="429">
        <f t="shared" si="4"/>
        <v>0</v>
      </c>
      <c r="I102" s="101"/>
      <c r="J102" s="101"/>
      <c r="K102" s="102"/>
    </row>
    <row r="103" spans="2:11" x14ac:dyDescent="0.2">
      <c r="B103" s="102"/>
      <c r="C103" s="102"/>
      <c r="D103" s="224"/>
      <c r="E103" s="225"/>
      <c r="F103" s="226"/>
      <c r="G103" s="132">
        <f t="shared" si="3"/>
        <v>0</v>
      </c>
      <c r="H103" s="429">
        <f t="shared" si="4"/>
        <v>0</v>
      </c>
      <c r="I103" s="101"/>
      <c r="J103" s="101"/>
      <c r="K103" s="102"/>
    </row>
    <row r="104" spans="2:11" x14ac:dyDescent="0.2">
      <c r="B104" s="102"/>
      <c r="C104" s="102"/>
      <c r="D104" s="224"/>
      <c r="E104" s="225"/>
      <c r="F104" s="226"/>
      <c r="G104" s="132">
        <f t="shared" si="3"/>
        <v>0</v>
      </c>
      <c r="H104" s="429">
        <f t="shared" si="4"/>
        <v>0</v>
      </c>
      <c r="I104" s="101"/>
      <c r="J104" s="101"/>
      <c r="K104" s="102"/>
    </row>
    <row r="105" spans="2:11" x14ac:dyDescent="0.2">
      <c r="B105" s="102"/>
      <c r="C105" s="102"/>
      <c r="D105" s="224"/>
      <c r="E105" s="225"/>
      <c r="F105" s="226"/>
      <c r="G105" s="132">
        <f t="shared" si="3"/>
        <v>0</v>
      </c>
      <c r="H105" s="429">
        <f t="shared" si="4"/>
        <v>0</v>
      </c>
      <c r="I105" s="101"/>
      <c r="J105" s="101"/>
      <c r="K105" s="102"/>
    </row>
    <row r="106" spans="2:11" x14ac:dyDescent="0.2">
      <c r="B106" s="102"/>
      <c r="C106" s="102"/>
      <c r="D106" s="224"/>
      <c r="E106" s="225"/>
      <c r="F106" s="226"/>
      <c r="G106" s="132">
        <f t="shared" si="3"/>
        <v>0</v>
      </c>
      <c r="H106" s="429">
        <f t="shared" si="4"/>
        <v>0</v>
      </c>
      <c r="I106" s="101"/>
      <c r="J106" s="101"/>
      <c r="K106" s="102"/>
    </row>
    <row r="107" spans="2:11" x14ac:dyDescent="0.2">
      <c r="B107" s="102"/>
      <c r="C107" s="102"/>
      <c r="D107" s="224"/>
      <c r="E107" s="225"/>
      <c r="F107" s="226"/>
      <c r="G107" s="132">
        <f t="shared" si="3"/>
        <v>0</v>
      </c>
      <c r="H107" s="429">
        <f t="shared" si="4"/>
        <v>0</v>
      </c>
      <c r="I107" s="101"/>
      <c r="J107" s="101"/>
      <c r="K107" s="102"/>
    </row>
    <row r="108" spans="2:11" x14ac:dyDescent="0.2">
      <c r="B108" s="102"/>
      <c r="C108" s="102"/>
      <c r="D108" s="224"/>
      <c r="E108" s="225"/>
      <c r="F108" s="226"/>
      <c r="G108" s="132">
        <f t="shared" si="3"/>
        <v>0</v>
      </c>
      <c r="H108" s="429">
        <f t="shared" si="4"/>
        <v>0</v>
      </c>
      <c r="I108" s="101"/>
      <c r="J108" s="101"/>
      <c r="K108" s="102"/>
    </row>
    <row r="109" spans="2:11" x14ac:dyDescent="0.2">
      <c r="B109" s="102"/>
      <c r="C109" s="102"/>
      <c r="D109" s="224"/>
      <c r="E109" s="225"/>
      <c r="F109" s="226"/>
      <c r="G109" s="132">
        <f t="shared" si="3"/>
        <v>0</v>
      </c>
      <c r="H109" s="429">
        <f t="shared" si="4"/>
        <v>0</v>
      </c>
      <c r="I109" s="101"/>
      <c r="J109" s="101"/>
      <c r="K109" s="102"/>
    </row>
    <row r="110" spans="2:11" x14ac:dyDescent="0.2">
      <c r="B110" s="102"/>
      <c r="C110" s="102"/>
      <c r="D110" s="224"/>
      <c r="E110" s="225"/>
      <c r="F110" s="226"/>
      <c r="G110" s="132">
        <f t="shared" si="3"/>
        <v>0</v>
      </c>
      <c r="H110" s="429">
        <f t="shared" si="4"/>
        <v>0</v>
      </c>
      <c r="I110" s="101"/>
      <c r="J110" s="101"/>
      <c r="K110" s="102"/>
    </row>
    <row r="111" spans="2:11" x14ac:dyDescent="0.2">
      <c r="B111" s="102"/>
      <c r="C111" s="102"/>
      <c r="D111" s="224"/>
      <c r="E111" s="225"/>
      <c r="F111" s="226"/>
      <c r="G111" s="132">
        <f t="shared" si="3"/>
        <v>0</v>
      </c>
      <c r="H111" s="429">
        <f t="shared" si="4"/>
        <v>0</v>
      </c>
      <c r="I111" s="101"/>
      <c r="J111" s="101"/>
      <c r="K111" s="102"/>
    </row>
    <row r="112" spans="2:11" x14ac:dyDescent="0.2">
      <c r="B112" s="102"/>
      <c r="C112" s="102"/>
      <c r="D112" s="224"/>
      <c r="E112" s="225"/>
      <c r="F112" s="226"/>
      <c r="G112" s="132">
        <f t="shared" si="3"/>
        <v>0</v>
      </c>
      <c r="H112" s="429">
        <f t="shared" si="4"/>
        <v>0</v>
      </c>
      <c r="I112" s="101"/>
      <c r="J112" s="101"/>
      <c r="K112" s="102"/>
    </row>
    <row r="113" spans="2:11" x14ac:dyDescent="0.2">
      <c r="B113" s="102"/>
      <c r="C113" s="102"/>
      <c r="D113" s="224"/>
      <c r="E113" s="225"/>
      <c r="F113" s="226"/>
      <c r="G113" s="132">
        <f t="shared" si="3"/>
        <v>0</v>
      </c>
      <c r="H113" s="429">
        <f t="shared" si="4"/>
        <v>0</v>
      </c>
      <c r="I113" s="101"/>
      <c r="J113" s="101"/>
      <c r="K113" s="102"/>
    </row>
    <row r="114" spans="2:11" x14ac:dyDescent="0.2">
      <c r="B114" s="102"/>
      <c r="C114" s="102"/>
      <c r="D114" s="224"/>
      <c r="E114" s="225"/>
      <c r="F114" s="226"/>
      <c r="G114" s="132">
        <f t="shared" si="3"/>
        <v>0</v>
      </c>
      <c r="H114" s="429">
        <f t="shared" si="4"/>
        <v>0</v>
      </c>
      <c r="I114" s="101"/>
      <c r="J114" s="101"/>
      <c r="K114" s="102"/>
    </row>
    <row r="115" spans="2:11" x14ac:dyDescent="0.2">
      <c r="B115" s="102"/>
      <c r="C115" s="102"/>
      <c r="D115" s="224"/>
      <c r="E115" s="225"/>
      <c r="F115" s="226"/>
      <c r="G115" s="132">
        <f t="shared" si="3"/>
        <v>0</v>
      </c>
      <c r="H115" s="429">
        <f t="shared" si="4"/>
        <v>0</v>
      </c>
      <c r="I115" s="101"/>
      <c r="J115" s="101"/>
      <c r="K115" s="102"/>
    </row>
    <row r="116" spans="2:11" x14ac:dyDescent="0.2">
      <c r="B116" s="102"/>
      <c r="C116" s="102"/>
      <c r="D116" s="224"/>
      <c r="E116" s="225"/>
      <c r="F116" s="226"/>
      <c r="G116" s="132">
        <f t="shared" si="3"/>
        <v>0</v>
      </c>
      <c r="H116" s="429">
        <f t="shared" si="4"/>
        <v>0</v>
      </c>
      <c r="I116" s="101"/>
      <c r="J116" s="101"/>
      <c r="K116" s="102"/>
    </row>
    <row r="117" spans="2:11" x14ac:dyDescent="0.2">
      <c r="B117" s="102"/>
      <c r="C117" s="102"/>
      <c r="D117" s="224"/>
      <c r="E117" s="225"/>
      <c r="F117" s="226"/>
      <c r="G117" s="132">
        <f t="shared" si="3"/>
        <v>0</v>
      </c>
      <c r="H117" s="429">
        <f t="shared" si="4"/>
        <v>0</v>
      </c>
      <c r="I117" s="101"/>
      <c r="J117" s="101"/>
      <c r="K117" s="102"/>
    </row>
    <row r="118" spans="2:11" x14ac:dyDescent="0.2">
      <c r="B118" s="102"/>
      <c r="C118" s="102"/>
      <c r="D118" s="224"/>
      <c r="E118" s="225"/>
      <c r="F118" s="226"/>
      <c r="G118" s="132">
        <f t="shared" si="3"/>
        <v>0</v>
      </c>
      <c r="H118" s="429">
        <f t="shared" si="4"/>
        <v>0</v>
      </c>
      <c r="I118" s="101"/>
      <c r="J118" s="101"/>
      <c r="K118" s="102"/>
    </row>
    <row r="119" spans="2:11" x14ac:dyDescent="0.2">
      <c r="B119" s="102"/>
      <c r="C119" s="102"/>
      <c r="D119" s="224"/>
      <c r="E119" s="225"/>
      <c r="F119" s="226"/>
      <c r="G119" s="132">
        <f t="shared" si="3"/>
        <v>0</v>
      </c>
      <c r="H119" s="429">
        <f t="shared" si="4"/>
        <v>0</v>
      </c>
      <c r="I119" s="101"/>
      <c r="J119" s="101"/>
      <c r="K119" s="102"/>
    </row>
    <row r="120" spans="2:11" x14ac:dyDescent="0.2">
      <c r="B120" s="102"/>
      <c r="C120" s="102"/>
      <c r="D120" s="224"/>
      <c r="E120" s="225"/>
      <c r="F120" s="226"/>
      <c r="G120" s="132">
        <f t="shared" si="3"/>
        <v>0</v>
      </c>
      <c r="H120" s="429">
        <f t="shared" si="4"/>
        <v>0</v>
      </c>
      <c r="I120" s="101"/>
      <c r="J120" s="101"/>
      <c r="K120" s="102"/>
    </row>
    <row r="121" spans="2:11" x14ac:dyDescent="0.2">
      <c r="B121" s="102"/>
      <c r="C121" s="102"/>
      <c r="D121" s="224"/>
      <c r="E121" s="225"/>
      <c r="F121" s="226"/>
      <c r="G121" s="132">
        <f t="shared" si="3"/>
        <v>0</v>
      </c>
      <c r="H121" s="429">
        <f t="shared" si="4"/>
        <v>0</v>
      </c>
      <c r="I121" s="101"/>
      <c r="J121" s="101"/>
      <c r="K121" s="102"/>
    </row>
    <row r="122" spans="2:11" x14ac:dyDescent="0.2">
      <c r="B122" s="102"/>
      <c r="C122" s="102"/>
      <c r="D122" s="224"/>
      <c r="E122" s="225"/>
      <c r="F122" s="226"/>
      <c r="G122" s="132">
        <f t="shared" si="3"/>
        <v>0</v>
      </c>
      <c r="H122" s="429">
        <f t="shared" si="4"/>
        <v>0</v>
      </c>
      <c r="I122" s="101"/>
      <c r="J122" s="101"/>
      <c r="K122" s="102"/>
    </row>
    <row r="123" spans="2:11" x14ac:dyDescent="0.2">
      <c r="B123" s="102"/>
      <c r="C123" s="102"/>
      <c r="D123" s="224"/>
      <c r="E123" s="225"/>
      <c r="F123" s="226"/>
      <c r="G123" s="132">
        <f t="shared" si="3"/>
        <v>0</v>
      </c>
      <c r="H123" s="429">
        <f t="shared" si="4"/>
        <v>0</v>
      </c>
      <c r="I123" s="101"/>
      <c r="J123" s="101"/>
      <c r="K123" s="102"/>
    </row>
    <row r="124" spans="2:11" x14ac:dyDescent="0.2">
      <c r="B124" s="102"/>
      <c r="C124" s="102"/>
      <c r="D124" s="224"/>
      <c r="E124" s="225"/>
      <c r="F124" s="226"/>
      <c r="G124" s="132">
        <f t="shared" si="3"/>
        <v>0</v>
      </c>
      <c r="H124" s="429">
        <f t="shared" si="4"/>
        <v>0</v>
      </c>
      <c r="I124" s="101"/>
      <c r="J124" s="101"/>
      <c r="K124" s="102"/>
    </row>
    <row r="125" spans="2:11" x14ac:dyDescent="0.2">
      <c r="B125" s="102"/>
      <c r="C125" s="102"/>
      <c r="D125" s="224"/>
      <c r="E125" s="225"/>
      <c r="F125" s="226"/>
      <c r="G125" s="132">
        <f t="shared" si="3"/>
        <v>0</v>
      </c>
      <c r="H125" s="429">
        <f t="shared" si="4"/>
        <v>0</v>
      </c>
      <c r="I125" s="101"/>
      <c r="J125" s="101"/>
      <c r="K125" s="102"/>
    </row>
    <row r="126" spans="2:11" x14ac:dyDescent="0.2">
      <c r="B126" s="102"/>
      <c r="C126" s="102"/>
      <c r="D126" s="224"/>
      <c r="E126" s="225"/>
      <c r="F126" s="226"/>
      <c r="G126" s="132">
        <f t="shared" si="3"/>
        <v>0</v>
      </c>
      <c r="H126" s="429">
        <f t="shared" si="4"/>
        <v>0</v>
      </c>
      <c r="I126" s="101"/>
      <c r="J126" s="101"/>
      <c r="K126" s="102"/>
    </row>
    <row r="127" spans="2:11" x14ac:dyDescent="0.2">
      <c r="B127" s="102"/>
      <c r="C127" s="102"/>
      <c r="D127" s="224"/>
      <c r="E127" s="225"/>
      <c r="F127" s="226"/>
      <c r="G127" s="132">
        <f t="shared" si="3"/>
        <v>0</v>
      </c>
      <c r="H127" s="429">
        <f t="shared" si="4"/>
        <v>0</v>
      </c>
      <c r="I127" s="101"/>
      <c r="J127" s="101"/>
      <c r="K127" s="102"/>
    </row>
    <row r="128" spans="2:11" x14ac:dyDescent="0.2">
      <c r="B128" s="102"/>
      <c r="C128" s="102"/>
      <c r="D128" s="224"/>
      <c r="E128" s="225"/>
      <c r="F128" s="226"/>
      <c r="G128" s="132">
        <f t="shared" si="3"/>
        <v>0</v>
      </c>
      <c r="H128" s="429">
        <f t="shared" si="4"/>
        <v>0</v>
      </c>
      <c r="I128" s="101"/>
      <c r="J128" s="101"/>
      <c r="K128" s="102"/>
    </row>
    <row r="129" spans="2:11" x14ac:dyDescent="0.2">
      <c r="B129" s="102"/>
      <c r="C129" s="102"/>
      <c r="D129" s="224"/>
      <c r="E129" s="225"/>
      <c r="F129" s="226"/>
      <c r="G129" s="132">
        <f t="shared" si="3"/>
        <v>0</v>
      </c>
      <c r="H129" s="429">
        <f t="shared" si="4"/>
        <v>0</v>
      </c>
      <c r="I129" s="101"/>
      <c r="J129" s="101"/>
      <c r="K129" s="102"/>
    </row>
    <row r="130" spans="2:11" x14ac:dyDescent="0.2">
      <c r="B130" s="102"/>
      <c r="C130" s="102"/>
      <c r="D130" s="224"/>
      <c r="E130" s="225"/>
      <c r="F130" s="226"/>
      <c r="G130" s="132">
        <f t="shared" si="3"/>
        <v>0</v>
      </c>
      <c r="H130" s="429">
        <f t="shared" si="1"/>
        <v>0</v>
      </c>
      <c r="I130" s="101"/>
      <c r="J130" s="101"/>
      <c r="K130" s="102"/>
    </row>
    <row r="131" spans="2:11" x14ac:dyDescent="0.2">
      <c r="B131" s="102"/>
      <c r="C131" s="102"/>
      <c r="D131" s="224"/>
      <c r="E131" s="225"/>
      <c r="F131" s="226"/>
      <c r="G131" s="132">
        <f t="shared" si="3"/>
        <v>0</v>
      </c>
      <c r="H131" s="429">
        <f t="shared" si="1"/>
        <v>0</v>
      </c>
      <c r="I131" s="101"/>
      <c r="J131" s="101"/>
      <c r="K131" s="102"/>
    </row>
    <row r="132" spans="2:11" x14ac:dyDescent="0.2">
      <c r="B132" s="102"/>
      <c r="C132" s="102"/>
      <c r="D132" s="224"/>
      <c r="E132" s="225"/>
      <c r="F132" s="226"/>
      <c r="G132" s="132">
        <f t="shared" si="3"/>
        <v>0</v>
      </c>
      <c r="H132" s="429">
        <f t="shared" si="1"/>
        <v>0</v>
      </c>
      <c r="I132" s="101"/>
      <c r="J132" s="101"/>
      <c r="K132" s="102"/>
    </row>
    <row r="133" spans="2:11" x14ac:dyDescent="0.2">
      <c r="B133" s="102"/>
      <c r="C133" s="102"/>
      <c r="D133" s="224"/>
      <c r="E133" s="225"/>
      <c r="F133" s="226"/>
      <c r="G133" s="132">
        <f t="shared" si="3"/>
        <v>0</v>
      </c>
      <c r="H133" s="429">
        <f t="shared" si="1"/>
        <v>0</v>
      </c>
      <c r="I133" s="101"/>
      <c r="J133" s="101"/>
      <c r="K133" s="102"/>
    </row>
    <row r="134" spans="2:11" x14ac:dyDescent="0.2">
      <c r="B134" s="102"/>
      <c r="C134" s="102"/>
      <c r="D134" s="224"/>
      <c r="E134" s="225"/>
      <c r="F134" s="226"/>
      <c r="G134" s="132">
        <f t="shared" si="3"/>
        <v>0</v>
      </c>
      <c r="H134" s="429">
        <f t="shared" si="1"/>
        <v>0</v>
      </c>
      <c r="I134" s="101"/>
      <c r="J134" s="101"/>
      <c r="K134" s="102"/>
    </row>
    <row r="135" spans="2:11" x14ac:dyDescent="0.2">
      <c r="B135" s="102"/>
      <c r="C135" s="102"/>
      <c r="D135" s="224"/>
      <c r="E135" s="225"/>
      <c r="F135" s="226"/>
      <c r="G135" s="132">
        <f t="shared" si="3"/>
        <v>0</v>
      </c>
      <c r="H135" s="429">
        <f t="shared" si="1"/>
        <v>0</v>
      </c>
      <c r="I135" s="101"/>
      <c r="J135" s="101"/>
      <c r="K135" s="102"/>
    </row>
    <row r="136" spans="2:11" x14ac:dyDescent="0.2">
      <c r="B136" s="102"/>
      <c r="C136" s="102"/>
      <c r="D136" s="224"/>
      <c r="E136" s="225"/>
      <c r="F136" s="226"/>
      <c r="G136" s="132">
        <f t="shared" ref="G136:G156" si="5">E136+F136</f>
        <v>0</v>
      </c>
      <c r="H136" s="429">
        <f t="shared" si="1"/>
        <v>0</v>
      </c>
      <c r="I136" s="101"/>
      <c r="J136" s="101"/>
      <c r="K136" s="102"/>
    </row>
    <row r="137" spans="2:11" x14ac:dyDescent="0.2">
      <c r="B137" s="102"/>
      <c r="C137" s="102"/>
      <c r="D137" s="224"/>
      <c r="E137" s="225"/>
      <c r="F137" s="226"/>
      <c r="G137" s="132">
        <f t="shared" si="5"/>
        <v>0</v>
      </c>
      <c r="H137" s="429">
        <f t="shared" si="1"/>
        <v>0</v>
      </c>
      <c r="I137" s="101"/>
      <c r="J137" s="101"/>
      <c r="K137" s="102"/>
    </row>
    <row r="138" spans="2:11" x14ac:dyDescent="0.2">
      <c r="B138" s="102"/>
      <c r="C138" s="102"/>
      <c r="D138" s="224"/>
      <c r="E138" s="225"/>
      <c r="F138" s="226"/>
      <c r="G138" s="132">
        <f t="shared" si="5"/>
        <v>0</v>
      </c>
      <c r="H138" s="429">
        <f t="shared" si="1"/>
        <v>0</v>
      </c>
      <c r="I138" s="101"/>
      <c r="J138" s="101"/>
      <c r="K138" s="102"/>
    </row>
    <row r="139" spans="2:11" x14ac:dyDescent="0.2">
      <c r="B139" s="102"/>
      <c r="C139" s="102"/>
      <c r="D139" s="224"/>
      <c r="E139" s="225"/>
      <c r="F139" s="226"/>
      <c r="G139" s="132">
        <f t="shared" si="5"/>
        <v>0</v>
      </c>
      <c r="H139" s="429">
        <f t="shared" si="1"/>
        <v>0</v>
      </c>
      <c r="I139" s="101"/>
      <c r="J139" s="101"/>
      <c r="K139" s="102"/>
    </row>
    <row r="140" spans="2:11" x14ac:dyDescent="0.2">
      <c r="B140" s="102"/>
      <c r="C140" s="102"/>
      <c r="D140" s="224"/>
      <c r="E140" s="225"/>
      <c r="F140" s="226"/>
      <c r="G140" s="132">
        <f t="shared" si="5"/>
        <v>0</v>
      </c>
      <c r="H140" s="429">
        <f t="shared" si="1"/>
        <v>0</v>
      </c>
      <c r="I140" s="101"/>
      <c r="J140" s="101"/>
      <c r="K140" s="102"/>
    </row>
    <row r="141" spans="2:11" x14ac:dyDescent="0.2">
      <c r="B141" s="102"/>
      <c r="C141" s="102"/>
      <c r="D141" s="224"/>
      <c r="E141" s="225"/>
      <c r="F141" s="226"/>
      <c r="G141" s="132">
        <f t="shared" si="5"/>
        <v>0</v>
      </c>
      <c r="H141" s="429">
        <f t="shared" si="1"/>
        <v>0</v>
      </c>
      <c r="I141" s="101"/>
      <c r="J141" s="101"/>
      <c r="K141" s="102"/>
    </row>
    <row r="142" spans="2:11" x14ac:dyDescent="0.2">
      <c r="B142" s="102"/>
      <c r="C142" s="102"/>
      <c r="D142" s="224"/>
      <c r="E142" s="225"/>
      <c r="F142" s="226"/>
      <c r="G142" s="132">
        <f t="shared" si="5"/>
        <v>0</v>
      </c>
      <c r="H142" s="429">
        <f t="shared" si="1"/>
        <v>0</v>
      </c>
      <c r="I142" s="101"/>
      <c r="J142" s="101"/>
      <c r="K142" s="102"/>
    </row>
    <row r="143" spans="2:11" x14ac:dyDescent="0.2">
      <c r="B143" s="102"/>
      <c r="C143" s="102"/>
      <c r="D143" s="224"/>
      <c r="E143" s="225"/>
      <c r="F143" s="226"/>
      <c r="G143" s="132">
        <f t="shared" si="5"/>
        <v>0</v>
      </c>
      <c r="H143" s="429">
        <f t="shared" si="1"/>
        <v>0</v>
      </c>
      <c r="I143" s="101"/>
      <c r="J143" s="101"/>
      <c r="K143" s="102"/>
    </row>
    <row r="144" spans="2:11" x14ac:dyDescent="0.2">
      <c r="B144" s="102"/>
      <c r="C144" s="102"/>
      <c r="D144" s="224"/>
      <c r="E144" s="225"/>
      <c r="F144" s="226"/>
      <c r="G144" s="132">
        <f t="shared" si="5"/>
        <v>0</v>
      </c>
      <c r="H144" s="429">
        <f t="shared" si="1"/>
        <v>0</v>
      </c>
      <c r="I144" s="101"/>
      <c r="J144" s="101"/>
      <c r="K144" s="102"/>
    </row>
    <row r="145" spans="2:11" x14ac:dyDescent="0.2">
      <c r="B145" s="102"/>
      <c r="C145" s="102"/>
      <c r="D145" s="224"/>
      <c r="E145" s="225"/>
      <c r="F145" s="226"/>
      <c r="G145" s="132">
        <f t="shared" si="5"/>
        <v>0</v>
      </c>
      <c r="H145" s="429">
        <f>G145-D145</f>
        <v>0</v>
      </c>
      <c r="I145" s="101"/>
      <c r="J145" s="101"/>
      <c r="K145" s="102"/>
    </row>
    <row r="146" spans="2:11" x14ac:dyDescent="0.2">
      <c r="B146" s="102"/>
      <c r="C146" s="102"/>
      <c r="D146" s="224"/>
      <c r="E146" s="225"/>
      <c r="F146" s="226"/>
      <c r="G146" s="132">
        <f t="shared" si="5"/>
        <v>0</v>
      </c>
      <c r="H146" s="429">
        <f t="shared" si="1"/>
        <v>0</v>
      </c>
      <c r="I146" s="101"/>
      <c r="J146" s="101"/>
      <c r="K146" s="102"/>
    </row>
    <row r="147" spans="2:11" x14ac:dyDescent="0.2">
      <c r="B147" s="102"/>
      <c r="C147" s="102"/>
      <c r="D147" s="224"/>
      <c r="E147" s="225"/>
      <c r="F147" s="226"/>
      <c r="G147" s="132">
        <f t="shared" si="5"/>
        <v>0</v>
      </c>
      <c r="H147" s="429">
        <f t="shared" si="1"/>
        <v>0</v>
      </c>
      <c r="I147" s="101"/>
      <c r="J147" s="101"/>
      <c r="K147" s="102"/>
    </row>
    <row r="148" spans="2:11" x14ac:dyDescent="0.2">
      <c r="B148" s="102"/>
      <c r="C148" s="102"/>
      <c r="D148" s="224"/>
      <c r="E148" s="225"/>
      <c r="F148" s="226"/>
      <c r="G148" s="132">
        <f t="shared" si="5"/>
        <v>0</v>
      </c>
      <c r="H148" s="429">
        <f t="shared" si="1"/>
        <v>0</v>
      </c>
      <c r="I148" s="101"/>
      <c r="J148" s="101"/>
      <c r="K148" s="102"/>
    </row>
    <row r="149" spans="2:11" x14ac:dyDescent="0.2">
      <c r="B149" s="102"/>
      <c r="C149" s="102"/>
      <c r="D149" s="224"/>
      <c r="E149" s="225"/>
      <c r="F149" s="226"/>
      <c r="G149" s="132">
        <f t="shared" si="5"/>
        <v>0</v>
      </c>
      <c r="H149" s="429">
        <f t="shared" si="1"/>
        <v>0</v>
      </c>
      <c r="I149" s="101"/>
      <c r="J149" s="101"/>
      <c r="K149" s="102"/>
    </row>
    <row r="150" spans="2:11" x14ac:dyDescent="0.2">
      <c r="B150" s="102"/>
      <c r="C150" s="102"/>
      <c r="D150" s="224"/>
      <c r="E150" s="225"/>
      <c r="F150" s="226"/>
      <c r="G150" s="132">
        <f t="shared" si="5"/>
        <v>0</v>
      </c>
      <c r="H150" s="429">
        <f t="shared" si="1"/>
        <v>0</v>
      </c>
      <c r="I150" s="101"/>
      <c r="J150" s="101"/>
      <c r="K150" s="102"/>
    </row>
    <row r="151" spans="2:11" x14ac:dyDescent="0.2">
      <c r="B151" s="102"/>
      <c r="C151" s="102"/>
      <c r="D151" s="224"/>
      <c r="E151" s="225"/>
      <c r="F151" s="226"/>
      <c r="G151" s="132">
        <f t="shared" si="5"/>
        <v>0</v>
      </c>
      <c r="H151" s="429">
        <f t="shared" si="1"/>
        <v>0</v>
      </c>
      <c r="I151" s="102"/>
      <c r="J151" s="102"/>
      <c r="K151" s="102"/>
    </row>
    <row r="152" spans="2:11" x14ac:dyDescent="0.2">
      <c r="B152" s="102"/>
      <c r="C152" s="102"/>
      <c r="D152" s="224"/>
      <c r="E152" s="225"/>
      <c r="F152" s="226"/>
      <c r="G152" s="132">
        <f t="shared" si="5"/>
        <v>0</v>
      </c>
      <c r="H152" s="429">
        <f t="shared" si="1"/>
        <v>0</v>
      </c>
      <c r="I152" s="102"/>
      <c r="J152" s="102"/>
      <c r="K152" s="102"/>
    </row>
    <row r="153" spans="2:11" x14ac:dyDescent="0.2">
      <c r="B153" s="102"/>
      <c r="C153" s="102"/>
      <c r="D153" s="224"/>
      <c r="E153" s="225"/>
      <c r="F153" s="226"/>
      <c r="G153" s="132">
        <f t="shared" si="5"/>
        <v>0</v>
      </c>
      <c r="H153" s="429">
        <f t="shared" si="1"/>
        <v>0</v>
      </c>
      <c r="I153" s="102"/>
      <c r="J153" s="102"/>
      <c r="K153" s="102"/>
    </row>
    <row r="154" spans="2:11" x14ac:dyDescent="0.2">
      <c r="B154" s="102"/>
      <c r="C154" s="102"/>
      <c r="D154" s="224"/>
      <c r="E154" s="225"/>
      <c r="F154" s="226"/>
      <c r="G154" s="132">
        <f t="shared" si="5"/>
        <v>0</v>
      </c>
      <c r="H154" s="429">
        <f t="shared" si="1"/>
        <v>0</v>
      </c>
      <c r="I154" s="102"/>
      <c r="J154" s="102"/>
      <c r="K154" s="102"/>
    </row>
    <row r="155" spans="2:11" x14ac:dyDescent="0.2">
      <c r="B155" s="102"/>
      <c r="C155" s="102"/>
      <c r="D155" s="224"/>
      <c r="E155" s="225"/>
      <c r="F155" s="226"/>
      <c r="G155" s="132">
        <f t="shared" si="5"/>
        <v>0</v>
      </c>
      <c r="H155" s="429">
        <f t="shared" si="1"/>
        <v>0</v>
      </c>
      <c r="I155" s="102"/>
      <c r="J155" s="102"/>
      <c r="K155" s="102"/>
    </row>
    <row r="156" spans="2:11" x14ac:dyDescent="0.2">
      <c r="B156" s="102"/>
      <c r="C156" s="102"/>
      <c r="D156" s="224"/>
      <c r="E156" s="225"/>
      <c r="F156" s="226"/>
      <c r="G156" s="132">
        <f t="shared" si="5"/>
        <v>0</v>
      </c>
      <c r="H156" s="429">
        <f t="shared" si="1"/>
        <v>0</v>
      </c>
      <c r="I156" s="102"/>
      <c r="J156" s="102"/>
      <c r="K156" s="102"/>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1">
    <tabColor indexed="43"/>
  </sheetPr>
  <dimension ref="B1:K156"/>
  <sheetViews>
    <sheetView showGridLines="0" workbookViewId="0">
      <pane ySplit="6" topLeftCell="A7" activePane="bottomLeft" state="frozen"/>
      <selection pane="bottomLeft" activeCell="A7" sqref="A7"/>
    </sheetView>
  </sheetViews>
  <sheetFormatPr baseColWidth="10" defaultRowHeight="11.25" x14ac:dyDescent="0.2"/>
  <cols>
    <col min="1" max="1" width="2.625" style="416" customWidth="1"/>
    <col min="2" max="2" width="35.625" style="416" customWidth="1"/>
    <col min="3" max="3" width="15.625" style="416" customWidth="1"/>
    <col min="4" max="4" width="15.625" style="430" customWidth="1"/>
    <col min="5" max="8" width="15.625" style="416" customWidth="1"/>
    <col min="9" max="9" width="15" style="416" customWidth="1"/>
    <col min="10" max="10" width="15.625" style="416" customWidth="1"/>
    <col min="11" max="11" width="35.625" style="416" customWidth="1"/>
    <col min="12" max="250" width="11" style="416"/>
    <col min="251" max="251" width="22.5" style="416" customWidth="1"/>
    <col min="252" max="252" width="26.875" style="416" customWidth="1"/>
    <col min="253" max="253" width="14.875" style="416" customWidth="1"/>
    <col min="254" max="257" width="13.75" style="416" customWidth="1"/>
    <col min="258" max="266" width="12.5" style="416" customWidth="1"/>
    <col min="267" max="267" width="26.875" style="416" customWidth="1"/>
    <col min="268" max="506" width="11" style="416"/>
    <col min="507" max="507" width="22.5" style="416" customWidth="1"/>
    <col min="508" max="508" width="26.875" style="416" customWidth="1"/>
    <col min="509" max="509" width="14.875" style="416" customWidth="1"/>
    <col min="510" max="513" width="13.75" style="416" customWidth="1"/>
    <col min="514" max="522" width="12.5" style="416" customWidth="1"/>
    <col min="523" max="523" width="26.875" style="416" customWidth="1"/>
    <col min="524" max="762" width="11" style="416"/>
    <col min="763" max="763" width="22.5" style="416" customWidth="1"/>
    <col min="764" max="764" width="26.875" style="416" customWidth="1"/>
    <col min="765" max="765" width="14.875" style="416" customWidth="1"/>
    <col min="766" max="769" width="13.75" style="416" customWidth="1"/>
    <col min="770" max="778" width="12.5" style="416" customWidth="1"/>
    <col min="779" max="779" width="26.875" style="416" customWidth="1"/>
    <col min="780" max="1018" width="11" style="416"/>
    <col min="1019" max="1019" width="22.5" style="416" customWidth="1"/>
    <col min="1020" max="1020" width="26.875" style="416" customWidth="1"/>
    <col min="1021" max="1021" width="14.875" style="416" customWidth="1"/>
    <col min="1022" max="1025" width="13.75" style="416" customWidth="1"/>
    <col min="1026" max="1034" width="12.5" style="416" customWidth="1"/>
    <col min="1035" max="1035" width="26.875" style="416" customWidth="1"/>
    <col min="1036" max="1274" width="11" style="416"/>
    <col min="1275" max="1275" width="22.5" style="416" customWidth="1"/>
    <col min="1276" max="1276" width="26.875" style="416" customWidth="1"/>
    <col min="1277" max="1277" width="14.875" style="416" customWidth="1"/>
    <col min="1278" max="1281" width="13.75" style="416" customWidth="1"/>
    <col min="1282" max="1290" width="12.5" style="416" customWidth="1"/>
    <col min="1291" max="1291" width="26.875" style="416" customWidth="1"/>
    <col min="1292" max="1530" width="11" style="416"/>
    <col min="1531" max="1531" width="22.5" style="416" customWidth="1"/>
    <col min="1532" max="1532" width="26.875" style="416" customWidth="1"/>
    <col min="1533" max="1533" width="14.875" style="416" customWidth="1"/>
    <col min="1534" max="1537" width="13.75" style="416" customWidth="1"/>
    <col min="1538" max="1546" width="12.5" style="416" customWidth="1"/>
    <col min="1547" max="1547" width="26.875" style="416" customWidth="1"/>
    <col min="1548" max="1786" width="11" style="416"/>
    <col min="1787" max="1787" width="22.5" style="416" customWidth="1"/>
    <col min="1788" max="1788" width="26.875" style="416" customWidth="1"/>
    <col min="1789" max="1789" width="14.875" style="416" customWidth="1"/>
    <col min="1790" max="1793" width="13.75" style="416" customWidth="1"/>
    <col min="1794" max="1802" width="12.5" style="416" customWidth="1"/>
    <col min="1803" max="1803" width="26.875" style="416" customWidth="1"/>
    <col min="1804" max="2042" width="11" style="416"/>
    <col min="2043" max="2043" width="22.5" style="416" customWidth="1"/>
    <col min="2044" max="2044" width="26.875" style="416" customWidth="1"/>
    <col min="2045" max="2045" width="14.875" style="416" customWidth="1"/>
    <col min="2046" max="2049" width="13.75" style="416" customWidth="1"/>
    <col min="2050" max="2058" width="12.5" style="416" customWidth="1"/>
    <col min="2059" max="2059" width="26.875" style="416" customWidth="1"/>
    <col min="2060" max="2298" width="11" style="416"/>
    <col min="2299" max="2299" width="22.5" style="416" customWidth="1"/>
    <col min="2300" max="2300" width="26.875" style="416" customWidth="1"/>
    <col min="2301" max="2301" width="14.875" style="416" customWidth="1"/>
    <col min="2302" max="2305" width="13.75" style="416" customWidth="1"/>
    <col min="2306" max="2314" width="12.5" style="416" customWidth="1"/>
    <col min="2315" max="2315" width="26.875" style="416" customWidth="1"/>
    <col min="2316" max="2554" width="11" style="416"/>
    <col min="2555" max="2555" width="22.5" style="416" customWidth="1"/>
    <col min="2556" max="2556" width="26.875" style="416" customWidth="1"/>
    <col min="2557" max="2557" width="14.875" style="416" customWidth="1"/>
    <col min="2558" max="2561" width="13.75" style="416" customWidth="1"/>
    <col min="2562" max="2570" width="12.5" style="416" customWidth="1"/>
    <col min="2571" max="2571" width="26.875" style="416" customWidth="1"/>
    <col min="2572" max="2810" width="11" style="416"/>
    <col min="2811" max="2811" width="22.5" style="416" customWidth="1"/>
    <col min="2812" max="2812" width="26.875" style="416" customWidth="1"/>
    <col min="2813" max="2813" width="14.875" style="416" customWidth="1"/>
    <col min="2814" max="2817" width="13.75" style="416" customWidth="1"/>
    <col min="2818" max="2826" width="12.5" style="416" customWidth="1"/>
    <col min="2827" max="2827" width="26.875" style="416" customWidth="1"/>
    <col min="2828" max="3066" width="11" style="416"/>
    <col min="3067" max="3067" width="22.5" style="416" customWidth="1"/>
    <col min="3068" max="3068" width="26.875" style="416" customWidth="1"/>
    <col min="3069" max="3069" width="14.875" style="416" customWidth="1"/>
    <col min="3070" max="3073" width="13.75" style="416" customWidth="1"/>
    <col min="3074" max="3082" width="12.5" style="416" customWidth="1"/>
    <col min="3083" max="3083" width="26.875" style="416" customWidth="1"/>
    <col min="3084" max="3322" width="11" style="416"/>
    <col min="3323" max="3323" width="22.5" style="416" customWidth="1"/>
    <col min="3324" max="3324" width="26.875" style="416" customWidth="1"/>
    <col min="3325" max="3325" width="14.875" style="416" customWidth="1"/>
    <col min="3326" max="3329" width="13.75" style="416" customWidth="1"/>
    <col min="3330" max="3338" width="12.5" style="416" customWidth="1"/>
    <col min="3339" max="3339" width="26.875" style="416" customWidth="1"/>
    <col min="3340" max="3578" width="11" style="416"/>
    <col min="3579" max="3579" width="22.5" style="416" customWidth="1"/>
    <col min="3580" max="3580" width="26.875" style="416" customWidth="1"/>
    <col min="3581" max="3581" width="14.875" style="416" customWidth="1"/>
    <col min="3582" max="3585" width="13.75" style="416" customWidth="1"/>
    <col min="3586" max="3594" width="12.5" style="416" customWidth="1"/>
    <col min="3595" max="3595" width="26.875" style="416" customWidth="1"/>
    <col min="3596" max="3834" width="11" style="416"/>
    <col min="3835" max="3835" width="22.5" style="416" customWidth="1"/>
    <col min="3836" max="3836" width="26.875" style="416" customWidth="1"/>
    <col min="3837" max="3837" width="14.875" style="416" customWidth="1"/>
    <col min="3838" max="3841" width="13.75" style="416" customWidth="1"/>
    <col min="3842" max="3850" width="12.5" style="416" customWidth="1"/>
    <col min="3851" max="3851" width="26.875" style="416" customWidth="1"/>
    <col min="3852" max="4090" width="11" style="416"/>
    <col min="4091" max="4091" width="22.5" style="416" customWidth="1"/>
    <col min="4092" max="4092" width="26.875" style="416" customWidth="1"/>
    <col min="4093" max="4093" width="14.875" style="416" customWidth="1"/>
    <col min="4094" max="4097" width="13.75" style="416" customWidth="1"/>
    <col min="4098" max="4106" width="12.5" style="416" customWidth="1"/>
    <col min="4107" max="4107" width="26.875" style="416" customWidth="1"/>
    <col min="4108" max="4346" width="11" style="416"/>
    <col min="4347" max="4347" width="22.5" style="416" customWidth="1"/>
    <col min="4348" max="4348" width="26.875" style="416" customWidth="1"/>
    <col min="4349" max="4349" width="14.875" style="416" customWidth="1"/>
    <col min="4350" max="4353" width="13.75" style="416" customWidth="1"/>
    <col min="4354" max="4362" width="12.5" style="416" customWidth="1"/>
    <col min="4363" max="4363" width="26.875" style="416" customWidth="1"/>
    <col min="4364" max="4602" width="11" style="416"/>
    <col min="4603" max="4603" width="22.5" style="416" customWidth="1"/>
    <col min="4604" max="4604" width="26.875" style="416" customWidth="1"/>
    <col min="4605" max="4605" width="14.875" style="416" customWidth="1"/>
    <col min="4606" max="4609" width="13.75" style="416" customWidth="1"/>
    <col min="4610" max="4618" width="12.5" style="416" customWidth="1"/>
    <col min="4619" max="4619" width="26.875" style="416" customWidth="1"/>
    <col min="4620" max="4858" width="11" style="416"/>
    <col min="4859" max="4859" width="22.5" style="416" customWidth="1"/>
    <col min="4860" max="4860" width="26.875" style="416" customWidth="1"/>
    <col min="4861" max="4861" width="14.875" style="416" customWidth="1"/>
    <col min="4862" max="4865" width="13.75" style="416" customWidth="1"/>
    <col min="4866" max="4874" width="12.5" style="416" customWidth="1"/>
    <col min="4875" max="4875" width="26.875" style="416" customWidth="1"/>
    <col min="4876" max="5114" width="11" style="416"/>
    <col min="5115" max="5115" width="22.5" style="416" customWidth="1"/>
    <col min="5116" max="5116" width="26.875" style="416" customWidth="1"/>
    <col min="5117" max="5117" width="14.875" style="416" customWidth="1"/>
    <col min="5118" max="5121" width="13.75" style="416" customWidth="1"/>
    <col min="5122" max="5130" width="12.5" style="416" customWidth="1"/>
    <col min="5131" max="5131" width="26.875" style="416" customWidth="1"/>
    <col min="5132" max="5370" width="11" style="416"/>
    <col min="5371" max="5371" width="22.5" style="416" customWidth="1"/>
    <col min="5372" max="5372" width="26.875" style="416" customWidth="1"/>
    <col min="5373" max="5373" width="14.875" style="416" customWidth="1"/>
    <col min="5374" max="5377" width="13.75" style="416" customWidth="1"/>
    <col min="5378" max="5386" width="12.5" style="416" customWidth="1"/>
    <col min="5387" max="5387" width="26.875" style="416" customWidth="1"/>
    <col min="5388" max="5626" width="11" style="416"/>
    <col min="5627" max="5627" width="22.5" style="416" customWidth="1"/>
    <col min="5628" max="5628" width="26.875" style="416" customWidth="1"/>
    <col min="5629" max="5629" width="14.875" style="416" customWidth="1"/>
    <col min="5630" max="5633" width="13.75" style="416" customWidth="1"/>
    <col min="5634" max="5642" width="12.5" style="416" customWidth="1"/>
    <col min="5643" max="5643" width="26.875" style="416" customWidth="1"/>
    <col min="5644" max="5882" width="11" style="416"/>
    <col min="5883" max="5883" width="22.5" style="416" customWidth="1"/>
    <col min="5884" max="5884" width="26.875" style="416" customWidth="1"/>
    <col min="5885" max="5885" width="14.875" style="416" customWidth="1"/>
    <col min="5886" max="5889" width="13.75" style="416" customWidth="1"/>
    <col min="5890" max="5898" width="12.5" style="416" customWidth="1"/>
    <col min="5899" max="5899" width="26.875" style="416" customWidth="1"/>
    <col min="5900" max="6138" width="11" style="416"/>
    <col min="6139" max="6139" width="22.5" style="416" customWidth="1"/>
    <col min="6140" max="6140" width="26.875" style="416" customWidth="1"/>
    <col min="6141" max="6141" width="14.875" style="416" customWidth="1"/>
    <col min="6142" max="6145" width="13.75" style="416" customWidth="1"/>
    <col min="6146" max="6154" width="12.5" style="416" customWidth="1"/>
    <col min="6155" max="6155" width="26.875" style="416" customWidth="1"/>
    <col min="6156" max="6394" width="11" style="416"/>
    <col min="6395" max="6395" width="22.5" style="416" customWidth="1"/>
    <col min="6396" max="6396" width="26.875" style="416" customWidth="1"/>
    <col min="6397" max="6397" width="14.875" style="416" customWidth="1"/>
    <col min="6398" max="6401" width="13.75" style="416" customWidth="1"/>
    <col min="6402" max="6410" width="12.5" style="416" customWidth="1"/>
    <col min="6411" max="6411" width="26.875" style="416" customWidth="1"/>
    <col min="6412" max="6650" width="11" style="416"/>
    <col min="6651" max="6651" width="22.5" style="416" customWidth="1"/>
    <col min="6652" max="6652" width="26.875" style="416" customWidth="1"/>
    <col min="6653" max="6653" width="14.875" style="416" customWidth="1"/>
    <col min="6654" max="6657" width="13.75" style="416" customWidth="1"/>
    <col min="6658" max="6666" width="12.5" style="416" customWidth="1"/>
    <col min="6667" max="6667" width="26.875" style="416" customWidth="1"/>
    <col min="6668" max="6906" width="11" style="416"/>
    <col min="6907" max="6907" width="22.5" style="416" customWidth="1"/>
    <col min="6908" max="6908" width="26.875" style="416" customWidth="1"/>
    <col min="6909" max="6909" width="14.875" style="416" customWidth="1"/>
    <col min="6910" max="6913" width="13.75" style="416" customWidth="1"/>
    <col min="6914" max="6922" width="12.5" style="416" customWidth="1"/>
    <col min="6923" max="6923" width="26.875" style="416" customWidth="1"/>
    <col min="6924" max="7162" width="11" style="416"/>
    <col min="7163" max="7163" width="22.5" style="416" customWidth="1"/>
    <col min="7164" max="7164" width="26.875" style="416" customWidth="1"/>
    <col min="7165" max="7165" width="14.875" style="416" customWidth="1"/>
    <col min="7166" max="7169" width="13.75" style="416" customWidth="1"/>
    <col min="7170" max="7178" width="12.5" style="416" customWidth="1"/>
    <col min="7179" max="7179" width="26.875" style="416" customWidth="1"/>
    <col min="7180" max="7418" width="11" style="416"/>
    <col min="7419" max="7419" width="22.5" style="416" customWidth="1"/>
    <col min="7420" max="7420" width="26.875" style="416" customWidth="1"/>
    <col min="7421" max="7421" width="14.875" style="416" customWidth="1"/>
    <col min="7422" max="7425" width="13.75" style="416" customWidth="1"/>
    <col min="7426" max="7434" width="12.5" style="416" customWidth="1"/>
    <col min="7435" max="7435" width="26.875" style="416" customWidth="1"/>
    <col min="7436" max="7674" width="11" style="416"/>
    <col min="7675" max="7675" width="22.5" style="416" customWidth="1"/>
    <col min="7676" max="7676" width="26.875" style="416" customWidth="1"/>
    <col min="7677" max="7677" width="14.875" style="416" customWidth="1"/>
    <col min="7678" max="7681" width="13.75" style="416" customWidth="1"/>
    <col min="7682" max="7690" width="12.5" style="416" customWidth="1"/>
    <col min="7691" max="7691" width="26.875" style="416" customWidth="1"/>
    <col min="7692" max="7930" width="11" style="416"/>
    <col min="7931" max="7931" width="22.5" style="416" customWidth="1"/>
    <col min="7932" max="7932" width="26.875" style="416" customWidth="1"/>
    <col min="7933" max="7933" width="14.875" style="416" customWidth="1"/>
    <col min="7934" max="7937" width="13.75" style="416" customWidth="1"/>
    <col min="7938" max="7946" width="12.5" style="416" customWidth="1"/>
    <col min="7947" max="7947" width="26.875" style="416" customWidth="1"/>
    <col min="7948" max="8186" width="11" style="416"/>
    <col min="8187" max="8187" width="22.5" style="416" customWidth="1"/>
    <col min="8188" max="8188" width="26.875" style="416" customWidth="1"/>
    <col min="8189" max="8189" width="14.875" style="416" customWidth="1"/>
    <col min="8190" max="8193" width="13.75" style="416" customWidth="1"/>
    <col min="8194" max="8202" width="12.5" style="416" customWidth="1"/>
    <col min="8203" max="8203" width="26.875" style="416" customWidth="1"/>
    <col min="8204" max="8442" width="11" style="416"/>
    <col min="8443" max="8443" width="22.5" style="416" customWidth="1"/>
    <col min="8444" max="8444" width="26.875" style="416" customWidth="1"/>
    <col min="8445" max="8445" width="14.875" style="416" customWidth="1"/>
    <col min="8446" max="8449" width="13.75" style="416" customWidth="1"/>
    <col min="8450" max="8458" width="12.5" style="416" customWidth="1"/>
    <col min="8459" max="8459" width="26.875" style="416" customWidth="1"/>
    <col min="8460" max="8698" width="11" style="416"/>
    <col min="8699" max="8699" width="22.5" style="416" customWidth="1"/>
    <col min="8700" max="8700" width="26.875" style="416" customWidth="1"/>
    <col min="8701" max="8701" width="14.875" style="416" customWidth="1"/>
    <col min="8702" max="8705" width="13.75" style="416" customWidth="1"/>
    <col min="8706" max="8714" width="12.5" style="416" customWidth="1"/>
    <col min="8715" max="8715" width="26.875" style="416" customWidth="1"/>
    <col min="8716" max="8954" width="11" style="416"/>
    <col min="8955" max="8955" width="22.5" style="416" customWidth="1"/>
    <col min="8956" max="8956" width="26.875" style="416" customWidth="1"/>
    <col min="8957" max="8957" width="14.875" style="416" customWidth="1"/>
    <col min="8958" max="8961" width="13.75" style="416" customWidth="1"/>
    <col min="8962" max="8970" width="12.5" style="416" customWidth="1"/>
    <col min="8971" max="8971" width="26.875" style="416" customWidth="1"/>
    <col min="8972" max="9210" width="11" style="416"/>
    <col min="9211" max="9211" width="22.5" style="416" customWidth="1"/>
    <col min="9212" max="9212" width="26.875" style="416" customWidth="1"/>
    <col min="9213" max="9213" width="14.875" style="416" customWidth="1"/>
    <col min="9214" max="9217" width="13.75" style="416" customWidth="1"/>
    <col min="9218" max="9226" width="12.5" style="416" customWidth="1"/>
    <col min="9227" max="9227" width="26.875" style="416" customWidth="1"/>
    <col min="9228" max="9466" width="11" style="416"/>
    <col min="9467" max="9467" width="22.5" style="416" customWidth="1"/>
    <col min="9468" max="9468" width="26.875" style="416" customWidth="1"/>
    <col min="9469" max="9469" width="14.875" style="416" customWidth="1"/>
    <col min="9470" max="9473" width="13.75" style="416" customWidth="1"/>
    <col min="9474" max="9482" width="12.5" style="416" customWidth="1"/>
    <col min="9483" max="9483" width="26.875" style="416" customWidth="1"/>
    <col min="9484" max="9722" width="11" style="416"/>
    <col min="9723" max="9723" width="22.5" style="416" customWidth="1"/>
    <col min="9724" max="9724" width="26.875" style="416" customWidth="1"/>
    <col min="9725" max="9725" width="14.875" style="416" customWidth="1"/>
    <col min="9726" max="9729" width="13.75" style="416" customWidth="1"/>
    <col min="9730" max="9738" width="12.5" style="416" customWidth="1"/>
    <col min="9739" max="9739" width="26.875" style="416" customWidth="1"/>
    <col min="9740" max="9978" width="11" style="416"/>
    <col min="9979" max="9979" width="22.5" style="416" customWidth="1"/>
    <col min="9980" max="9980" width="26.875" style="416" customWidth="1"/>
    <col min="9981" max="9981" width="14.875" style="416" customWidth="1"/>
    <col min="9982" max="9985" width="13.75" style="416" customWidth="1"/>
    <col min="9986" max="9994" width="12.5" style="416" customWidth="1"/>
    <col min="9995" max="9995" width="26.875" style="416" customWidth="1"/>
    <col min="9996" max="10234" width="11" style="416"/>
    <col min="10235" max="10235" width="22.5" style="416" customWidth="1"/>
    <col min="10236" max="10236" width="26.875" style="416" customWidth="1"/>
    <col min="10237" max="10237" width="14.875" style="416" customWidth="1"/>
    <col min="10238" max="10241" width="13.75" style="416" customWidth="1"/>
    <col min="10242" max="10250" width="12.5" style="416" customWidth="1"/>
    <col min="10251" max="10251" width="26.875" style="416" customWidth="1"/>
    <col min="10252" max="10490" width="11" style="416"/>
    <col min="10491" max="10491" width="22.5" style="416" customWidth="1"/>
    <col min="10492" max="10492" width="26.875" style="416" customWidth="1"/>
    <col min="10493" max="10493" width="14.875" style="416" customWidth="1"/>
    <col min="10494" max="10497" width="13.75" style="416" customWidth="1"/>
    <col min="10498" max="10506" width="12.5" style="416" customWidth="1"/>
    <col min="10507" max="10507" width="26.875" style="416" customWidth="1"/>
    <col min="10508" max="10746" width="11" style="416"/>
    <col min="10747" max="10747" width="22.5" style="416" customWidth="1"/>
    <col min="10748" max="10748" width="26.875" style="416" customWidth="1"/>
    <col min="10749" max="10749" width="14.875" style="416" customWidth="1"/>
    <col min="10750" max="10753" width="13.75" style="416" customWidth="1"/>
    <col min="10754" max="10762" width="12.5" style="416" customWidth="1"/>
    <col min="10763" max="10763" width="26.875" style="416" customWidth="1"/>
    <col min="10764" max="11002" width="11" style="416"/>
    <col min="11003" max="11003" width="22.5" style="416" customWidth="1"/>
    <col min="11004" max="11004" width="26.875" style="416" customWidth="1"/>
    <col min="11005" max="11005" width="14.875" style="416" customWidth="1"/>
    <col min="11006" max="11009" width="13.75" style="416" customWidth="1"/>
    <col min="11010" max="11018" width="12.5" style="416" customWidth="1"/>
    <col min="11019" max="11019" width="26.875" style="416" customWidth="1"/>
    <col min="11020" max="11258" width="11" style="416"/>
    <col min="11259" max="11259" width="22.5" style="416" customWidth="1"/>
    <col min="11260" max="11260" width="26.875" style="416" customWidth="1"/>
    <col min="11261" max="11261" width="14.875" style="416" customWidth="1"/>
    <col min="11262" max="11265" width="13.75" style="416" customWidth="1"/>
    <col min="11266" max="11274" width="12.5" style="416" customWidth="1"/>
    <col min="11275" max="11275" width="26.875" style="416" customWidth="1"/>
    <col min="11276" max="11514" width="11" style="416"/>
    <col min="11515" max="11515" width="22.5" style="416" customWidth="1"/>
    <col min="11516" max="11516" width="26.875" style="416" customWidth="1"/>
    <col min="11517" max="11517" width="14.875" style="416" customWidth="1"/>
    <col min="11518" max="11521" width="13.75" style="416" customWidth="1"/>
    <col min="11522" max="11530" width="12.5" style="416" customWidth="1"/>
    <col min="11531" max="11531" width="26.875" style="416" customWidth="1"/>
    <col min="11532" max="11770" width="11" style="416"/>
    <col min="11771" max="11771" width="22.5" style="416" customWidth="1"/>
    <col min="11772" max="11772" width="26.875" style="416" customWidth="1"/>
    <col min="11773" max="11773" width="14.875" style="416" customWidth="1"/>
    <col min="11774" max="11777" width="13.75" style="416" customWidth="1"/>
    <col min="11778" max="11786" width="12.5" style="416" customWidth="1"/>
    <col min="11787" max="11787" width="26.875" style="416" customWidth="1"/>
    <col min="11788" max="12026" width="11" style="416"/>
    <col min="12027" max="12027" width="22.5" style="416" customWidth="1"/>
    <col min="12028" max="12028" width="26.875" style="416" customWidth="1"/>
    <col min="12029" max="12029" width="14.875" style="416" customWidth="1"/>
    <col min="12030" max="12033" width="13.75" style="416" customWidth="1"/>
    <col min="12034" max="12042" width="12.5" style="416" customWidth="1"/>
    <col min="12043" max="12043" width="26.875" style="416" customWidth="1"/>
    <col min="12044" max="12282" width="11" style="416"/>
    <col min="12283" max="12283" width="22.5" style="416" customWidth="1"/>
    <col min="12284" max="12284" width="26.875" style="416" customWidth="1"/>
    <col min="12285" max="12285" width="14.875" style="416" customWidth="1"/>
    <col min="12286" max="12289" width="13.75" style="416" customWidth="1"/>
    <col min="12290" max="12298" width="12.5" style="416" customWidth="1"/>
    <col min="12299" max="12299" width="26.875" style="416" customWidth="1"/>
    <col min="12300" max="12538" width="11" style="416"/>
    <col min="12539" max="12539" width="22.5" style="416" customWidth="1"/>
    <col min="12540" max="12540" width="26.875" style="416" customWidth="1"/>
    <col min="12541" max="12541" width="14.875" style="416" customWidth="1"/>
    <col min="12542" max="12545" width="13.75" style="416" customWidth="1"/>
    <col min="12546" max="12554" width="12.5" style="416" customWidth="1"/>
    <col min="12555" max="12555" width="26.875" style="416" customWidth="1"/>
    <col min="12556" max="12794" width="11" style="416"/>
    <col min="12795" max="12795" width="22.5" style="416" customWidth="1"/>
    <col min="12796" max="12796" width="26.875" style="416" customWidth="1"/>
    <col min="12797" max="12797" width="14.875" style="416" customWidth="1"/>
    <col min="12798" max="12801" width="13.75" style="416" customWidth="1"/>
    <col min="12802" max="12810" width="12.5" style="416" customWidth="1"/>
    <col min="12811" max="12811" width="26.875" style="416" customWidth="1"/>
    <col min="12812" max="13050" width="11" style="416"/>
    <col min="13051" max="13051" width="22.5" style="416" customWidth="1"/>
    <col min="13052" max="13052" width="26.875" style="416" customWidth="1"/>
    <col min="13053" max="13053" width="14.875" style="416" customWidth="1"/>
    <col min="13054" max="13057" width="13.75" style="416" customWidth="1"/>
    <col min="13058" max="13066" width="12.5" style="416" customWidth="1"/>
    <col min="13067" max="13067" width="26.875" style="416" customWidth="1"/>
    <col min="13068" max="13306" width="11" style="416"/>
    <col min="13307" max="13307" width="22.5" style="416" customWidth="1"/>
    <col min="13308" max="13308" width="26.875" style="416" customWidth="1"/>
    <col min="13309" max="13309" width="14.875" style="416" customWidth="1"/>
    <col min="13310" max="13313" width="13.75" style="416" customWidth="1"/>
    <col min="13314" max="13322" width="12.5" style="416" customWidth="1"/>
    <col min="13323" max="13323" width="26.875" style="416" customWidth="1"/>
    <col min="13324" max="13562" width="11" style="416"/>
    <col min="13563" max="13563" width="22.5" style="416" customWidth="1"/>
    <col min="13564" max="13564" width="26.875" style="416" customWidth="1"/>
    <col min="13565" max="13565" width="14.875" style="416" customWidth="1"/>
    <col min="13566" max="13569" width="13.75" style="416" customWidth="1"/>
    <col min="13570" max="13578" width="12.5" style="416" customWidth="1"/>
    <col min="13579" max="13579" width="26.875" style="416" customWidth="1"/>
    <col min="13580" max="13818" width="11" style="416"/>
    <col min="13819" max="13819" width="22.5" style="416" customWidth="1"/>
    <col min="13820" max="13820" width="26.875" style="416" customWidth="1"/>
    <col min="13821" max="13821" width="14.875" style="416" customWidth="1"/>
    <col min="13822" max="13825" width="13.75" style="416" customWidth="1"/>
    <col min="13826" max="13834" width="12.5" style="416" customWidth="1"/>
    <col min="13835" max="13835" width="26.875" style="416" customWidth="1"/>
    <col min="13836" max="14074" width="11" style="416"/>
    <col min="14075" max="14075" width="22.5" style="416" customWidth="1"/>
    <col min="14076" max="14076" width="26.875" style="416" customWidth="1"/>
    <col min="14077" max="14077" width="14.875" style="416" customWidth="1"/>
    <col min="14078" max="14081" width="13.75" style="416" customWidth="1"/>
    <col min="14082" max="14090" width="12.5" style="416" customWidth="1"/>
    <col min="14091" max="14091" width="26.875" style="416" customWidth="1"/>
    <col min="14092" max="14330" width="11" style="416"/>
    <col min="14331" max="14331" width="22.5" style="416" customWidth="1"/>
    <col min="14332" max="14332" width="26.875" style="416" customWidth="1"/>
    <col min="14333" max="14333" width="14.875" style="416" customWidth="1"/>
    <col min="14334" max="14337" width="13.75" style="416" customWidth="1"/>
    <col min="14338" max="14346" width="12.5" style="416" customWidth="1"/>
    <col min="14347" max="14347" width="26.875" style="416" customWidth="1"/>
    <col min="14348" max="14586" width="11" style="416"/>
    <col min="14587" max="14587" width="22.5" style="416" customWidth="1"/>
    <col min="14588" max="14588" width="26.875" style="416" customWidth="1"/>
    <col min="14589" max="14589" width="14.875" style="416" customWidth="1"/>
    <col min="14590" max="14593" width="13.75" style="416" customWidth="1"/>
    <col min="14594" max="14602" width="12.5" style="416" customWidth="1"/>
    <col min="14603" max="14603" width="26.875" style="416" customWidth="1"/>
    <col min="14604" max="14842" width="11" style="416"/>
    <col min="14843" max="14843" width="22.5" style="416" customWidth="1"/>
    <col min="14844" max="14844" width="26.875" style="416" customWidth="1"/>
    <col min="14845" max="14845" width="14.875" style="416" customWidth="1"/>
    <col min="14846" max="14849" width="13.75" style="416" customWidth="1"/>
    <col min="14850" max="14858" width="12.5" style="416" customWidth="1"/>
    <col min="14859" max="14859" width="26.875" style="416" customWidth="1"/>
    <col min="14860" max="15098" width="11" style="416"/>
    <col min="15099" max="15099" width="22.5" style="416" customWidth="1"/>
    <col min="15100" max="15100" width="26.875" style="416" customWidth="1"/>
    <col min="15101" max="15101" width="14.875" style="416" customWidth="1"/>
    <col min="15102" max="15105" width="13.75" style="416" customWidth="1"/>
    <col min="15106" max="15114" width="12.5" style="416" customWidth="1"/>
    <col min="15115" max="15115" width="26.875" style="416" customWidth="1"/>
    <col min="15116" max="15354" width="11" style="416"/>
    <col min="15355" max="15355" width="22.5" style="416" customWidth="1"/>
    <col min="15356" max="15356" width="26.875" style="416" customWidth="1"/>
    <col min="15357" max="15357" width="14.875" style="416" customWidth="1"/>
    <col min="15358" max="15361" width="13.75" style="416" customWidth="1"/>
    <col min="15362" max="15370" width="12.5" style="416" customWidth="1"/>
    <col min="15371" max="15371" width="26.875" style="416" customWidth="1"/>
    <col min="15372" max="15610" width="11" style="416"/>
    <col min="15611" max="15611" width="22.5" style="416" customWidth="1"/>
    <col min="15612" max="15612" width="26.875" style="416" customWidth="1"/>
    <col min="15613" max="15613" width="14.875" style="416" customWidth="1"/>
    <col min="15614" max="15617" width="13.75" style="416" customWidth="1"/>
    <col min="15618" max="15626" width="12.5" style="416" customWidth="1"/>
    <col min="15627" max="15627" width="26.875" style="416" customWidth="1"/>
    <col min="15628" max="15866" width="11" style="416"/>
    <col min="15867" max="15867" width="22.5" style="416" customWidth="1"/>
    <col min="15868" max="15868" width="26.875" style="416" customWidth="1"/>
    <col min="15869" max="15869" width="14.875" style="416" customWidth="1"/>
    <col min="15870" max="15873" width="13.75" style="416" customWidth="1"/>
    <col min="15874" max="15882" width="12.5" style="416" customWidth="1"/>
    <col min="15883" max="15883" width="26.875" style="416" customWidth="1"/>
    <col min="15884" max="16122" width="11" style="416"/>
    <col min="16123" max="16123" width="22.5" style="416" customWidth="1"/>
    <col min="16124" max="16124" width="26.875" style="416" customWidth="1"/>
    <col min="16125" max="16125" width="14.875" style="416" customWidth="1"/>
    <col min="16126" max="16129" width="13.75" style="416" customWidth="1"/>
    <col min="16130" max="16138" width="12.5" style="416" customWidth="1"/>
    <col min="16139" max="16139" width="26.875" style="416" customWidth="1"/>
    <col min="16140" max="16384" width="11" style="416"/>
  </cols>
  <sheetData>
    <row r="1" spans="2:11" x14ac:dyDescent="0.2">
      <c r="B1" s="412"/>
      <c r="C1" s="413"/>
      <c r="D1" s="414"/>
      <c r="E1" s="413"/>
      <c r="F1" s="413"/>
      <c r="G1" s="413"/>
      <c r="H1" s="413"/>
      <c r="I1" s="413"/>
      <c r="J1" s="413"/>
      <c r="K1" s="415"/>
    </row>
    <row r="2" spans="2:11" ht="15.75" x14ac:dyDescent="0.25">
      <c r="B2" s="103" t="s">
        <v>232</v>
      </c>
      <c r="C2" s="413"/>
      <c r="D2" s="414"/>
      <c r="E2" s="413"/>
      <c r="F2" s="413"/>
      <c r="G2" s="413"/>
      <c r="H2" s="413"/>
      <c r="I2" s="413"/>
      <c r="J2" s="413"/>
      <c r="K2" s="415"/>
    </row>
    <row r="3" spans="2:11" ht="15" customHeight="1" x14ac:dyDescent="0.2">
      <c r="B3" s="413"/>
      <c r="C3" s="413"/>
      <c r="D3" s="414"/>
      <c r="E3" s="413"/>
      <c r="F3" s="413"/>
      <c r="G3" s="413"/>
      <c r="H3" s="413"/>
      <c r="I3" s="413"/>
      <c r="J3" s="413"/>
      <c r="K3" s="415"/>
    </row>
    <row r="4" spans="2:11" ht="15" customHeight="1" x14ac:dyDescent="0.2">
      <c r="B4" s="412"/>
      <c r="C4" s="420" t="s">
        <v>186</v>
      </c>
      <c r="D4" s="421">
        <f>SUM(D7:D1000)</f>
        <v>0</v>
      </c>
      <c r="E4" s="422">
        <f>SUM(E7:E1000)</f>
        <v>0</v>
      </c>
      <c r="F4" s="423">
        <f>SUM(F7:F1000)</f>
        <v>0</v>
      </c>
      <c r="G4" s="422">
        <f>SUM(G7:G1000)</f>
        <v>0</v>
      </c>
      <c r="H4" s="422">
        <f>SUM(H7:H1000)</f>
        <v>0</v>
      </c>
      <c r="I4" s="414"/>
      <c r="J4" s="414"/>
      <c r="K4" s="424"/>
    </row>
    <row r="5" spans="2:11" ht="15" customHeight="1" x14ac:dyDescent="0.2">
      <c r="B5" s="425"/>
      <c r="C5" s="141">
        <v>2016</v>
      </c>
      <c r="D5" s="231"/>
      <c r="E5" s="141" t="str">
        <f>'A. Allgemeine Informationen'!C14-2 &amp; " (Anpassung " &amp; 'A. Allgemeine Informationen'!C14 &amp; ")"</f>
        <v>2021 (Anpassung 2023)</v>
      </c>
      <c r="F5" s="144"/>
      <c r="G5" s="144"/>
      <c r="H5" s="145"/>
      <c r="I5" s="426"/>
      <c r="J5" s="427"/>
      <c r="K5" s="415"/>
    </row>
    <row r="6" spans="2:11" s="428" customFormat="1" ht="135" x14ac:dyDescent="0.2">
      <c r="B6" s="88" t="s">
        <v>465</v>
      </c>
      <c r="C6" s="199" t="s">
        <v>187</v>
      </c>
      <c r="D6" s="204" t="s">
        <v>192</v>
      </c>
      <c r="E6" s="200" t="s">
        <v>192</v>
      </c>
      <c r="F6" s="202" t="s">
        <v>188</v>
      </c>
      <c r="G6" s="202" t="s">
        <v>191</v>
      </c>
      <c r="H6" s="202" t="s">
        <v>189</v>
      </c>
      <c r="I6" s="203" t="s">
        <v>224</v>
      </c>
      <c r="J6" s="203" t="s">
        <v>193</v>
      </c>
      <c r="K6" s="88" t="s">
        <v>190</v>
      </c>
    </row>
    <row r="7" spans="2:11" x14ac:dyDescent="0.2">
      <c r="B7" s="102"/>
      <c r="C7" s="102"/>
      <c r="D7" s="227"/>
      <c r="E7" s="224"/>
      <c r="F7" s="226"/>
      <c r="G7" s="132">
        <f>E7+F7</f>
        <v>0</v>
      </c>
      <c r="H7" s="429">
        <f>G7-D7</f>
        <v>0</v>
      </c>
      <c r="I7" s="101"/>
      <c r="J7" s="101"/>
      <c r="K7" s="102"/>
    </row>
    <row r="8" spans="2:11" x14ac:dyDescent="0.2">
      <c r="B8" s="102"/>
      <c r="C8" s="102"/>
      <c r="D8" s="227"/>
      <c r="E8" s="224"/>
      <c r="F8" s="226"/>
      <c r="G8" s="132">
        <f t="shared" ref="G8:G71" si="0">E8+F8</f>
        <v>0</v>
      </c>
      <c r="H8" s="429">
        <f t="shared" ref="H8:H156" si="1">G8-D8</f>
        <v>0</v>
      </c>
      <c r="I8" s="101"/>
      <c r="J8" s="101"/>
      <c r="K8" s="102"/>
    </row>
    <row r="9" spans="2:11" x14ac:dyDescent="0.2">
      <c r="B9" s="102"/>
      <c r="C9" s="102"/>
      <c r="D9" s="227"/>
      <c r="E9" s="224"/>
      <c r="F9" s="226"/>
      <c r="G9" s="132">
        <f t="shared" si="0"/>
        <v>0</v>
      </c>
      <c r="H9" s="429">
        <f t="shared" si="1"/>
        <v>0</v>
      </c>
      <c r="I9" s="101"/>
      <c r="J9" s="101"/>
      <c r="K9" s="102"/>
    </row>
    <row r="10" spans="2:11" x14ac:dyDescent="0.2">
      <c r="B10" s="102"/>
      <c r="C10" s="102"/>
      <c r="D10" s="227"/>
      <c r="E10" s="224"/>
      <c r="F10" s="226"/>
      <c r="G10" s="132">
        <f t="shared" si="0"/>
        <v>0</v>
      </c>
      <c r="H10" s="429">
        <f t="shared" si="1"/>
        <v>0</v>
      </c>
      <c r="I10" s="101"/>
      <c r="J10" s="101"/>
      <c r="K10" s="102"/>
    </row>
    <row r="11" spans="2:11" x14ac:dyDescent="0.2">
      <c r="B11" s="102"/>
      <c r="C11" s="102"/>
      <c r="D11" s="227"/>
      <c r="E11" s="224"/>
      <c r="F11" s="226"/>
      <c r="G11" s="132">
        <f t="shared" si="0"/>
        <v>0</v>
      </c>
      <c r="H11" s="429">
        <f t="shared" si="1"/>
        <v>0</v>
      </c>
      <c r="I11" s="101"/>
      <c r="J11" s="101"/>
      <c r="K11" s="102"/>
    </row>
    <row r="12" spans="2:11" x14ac:dyDescent="0.2">
      <c r="B12" s="102"/>
      <c r="C12" s="102"/>
      <c r="D12" s="227"/>
      <c r="E12" s="224"/>
      <c r="F12" s="226"/>
      <c r="G12" s="132">
        <f t="shared" si="0"/>
        <v>0</v>
      </c>
      <c r="H12" s="429">
        <f t="shared" si="1"/>
        <v>0</v>
      </c>
      <c r="I12" s="101"/>
      <c r="J12" s="101"/>
      <c r="K12" s="102"/>
    </row>
    <row r="13" spans="2:11" x14ac:dyDescent="0.2">
      <c r="B13" s="102"/>
      <c r="C13" s="102"/>
      <c r="D13" s="227"/>
      <c r="E13" s="224"/>
      <c r="F13" s="226"/>
      <c r="G13" s="132">
        <f t="shared" si="0"/>
        <v>0</v>
      </c>
      <c r="H13" s="429">
        <f t="shared" ref="H13:H76" si="2">G13-D13</f>
        <v>0</v>
      </c>
      <c r="I13" s="101"/>
      <c r="J13" s="101"/>
      <c r="K13" s="102"/>
    </row>
    <row r="14" spans="2:11" x14ac:dyDescent="0.2">
      <c r="B14" s="102"/>
      <c r="C14" s="102"/>
      <c r="D14" s="227"/>
      <c r="E14" s="224"/>
      <c r="F14" s="226"/>
      <c r="G14" s="132">
        <f t="shared" si="0"/>
        <v>0</v>
      </c>
      <c r="H14" s="429">
        <f t="shared" si="2"/>
        <v>0</v>
      </c>
      <c r="I14" s="101"/>
      <c r="J14" s="101"/>
      <c r="K14" s="102"/>
    </row>
    <row r="15" spans="2:11" x14ac:dyDescent="0.2">
      <c r="B15" s="102"/>
      <c r="C15" s="102"/>
      <c r="D15" s="227"/>
      <c r="E15" s="224"/>
      <c r="F15" s="226"/>
      <c r="G15" s="132">
        <f t="shared" si="0"/>
        <v>0</v>
      </c>
      <c r="H15" s="429">
        <f t="shared" si="2"/>
        <v>0</v>
      </c>
      <c r="I15" s="101"/>
      <c r="J15" s="101"/>
      <c r="K15" s="102"/>
    </row>
    <row r="16" spans="2:11" x14ac:dyDescent="0.2">
      <c r="B16" s="102"/>
      <c r="C16" s="102"/>
      <c r="D16" s="227"/>
      <c r="E16" s="224"/>
      <c r="F16" s="226"/>
      <c r="G16" s="132">
        <f t="shared" si="0"/>
        <v>0</v>
      </c>
      <c r="H16" s="429">
        <f t="shared" si="2"/>
        <v>0</v>
      </c>
      <c r="I16" s="101"/>
      <c r="J16" s="101"/>
      <c r="K16" s="102"/>
    </row>
    <row r="17" spans="2:11" x14ac:dyDescent="0.2">
      <c r="B17" s="102"/>
      <c r="C17" s="102"/>
      <c r="D17" s="227"/>
      <c r="E17" s="224"/>
      <c r="F17" s="226"/>
      <c r="G17" s="132">
        <f t="shared" si="0"/>
        <v>0</v>
      </c>
      <c r="H17" s="429">
        <f t="shared" si="2"/>
        <v>0</v>
      </c>
      <c r="I17" s="101"/>
      <c r="J17" s="101"/>
      <c r="K17" s="102"/>
    </row>
    <row r="18" spans="2:11" x14ac:dyDescent="0.2">
      <c r="B18" s="102"/>
      <c r="C18" s="102"/>
      <c r="D18" s="227"/>
      <c r="E18" s="224"/>
      <c r="F18" s="226"/>
      <c r="G18" s="132">
        <f t="shared" si="0"/>
        <v>0</v>
      </c>
      <c r="H18" s="429">
        <f t="shared" si="2"/>
        <v>0</v>
      </c>
      <c r="I18" s="101"/>
      <c r="J18" s="101"/>
      <c r="K18" s="102"/>
    </row>
    <row r="19" spans="2:11" x14ac:dyDescent="0.2">
      <c r="B19" s="102"/>
      <c r="C19" s="102"/>
      <c r="D19" s="227"/>
      <c r="E19" s="224"/>
      <c r="F19" s="226"/>
      <c r="G19" s="132">
        <f t="shared" si="0"/>
        <v>0</v>
      </c>
      <c r="H19" s="429">
        <f t="shared" si="2"/>
        <v>0</v>
      </c>
      <c r="I19" s="101"/>
      <c r="J19" s="101"/>
      <c r="K19" s="102"/>
    </row>
    <row r="20" spans="2:11" x14ac:dyDescent="0.2">
      <c r="B20" s="102"/>
      <c r="C20" s="102"/>
      <c r="D20" s="227"/>
      <c r="E20" s="224"/>
      <c r="F20" s="226"/>
      <c r="G20" s="132">
        <f t="shared" si="0"/>
        <v>0</v>
      </c>
      <c r="H20" s="429">
        <f t="shared" si="2"/>
        <v>0</v>
      </c>
      <c r="I20" s="101"/>
      <c r="J20" s="101"/>
      <c r="K20" s="102"/>
    </row>
    <row r="21" spans="2:11" x14ac:dyDescent="0.2">
      <c r="B21" s="102"/>
      <c r="C21" s="102"/>
      <c r="D21" s="227"/>
      <c r="E21" s="224"/>
      <c r="F21" s="226"/>
      <c r="G21" s="132">
        <f t="shared" si="0"/>
        <v>0</v>
      </c>
      <c r="H21" s="429">
        <f t="shared" si="2"/>
        <v>0</v>
      </c>
      <c r="I21" s="101"/>
      <c r="J21" s="101"/>
      <c r="K21" s="102"/>
    </row>
    <row r="22" spans="2:11" x14ac:dyDescent="0.2">
      <c r="B22" s="102"/>
      <c r="C22" s="102"/>
      <c r="D22" s="227"/>
      <c r="E22" s="224"/>
      <c r="F22" s="226"/>
      <c r="G22" s="132">
        <f t="shared" si="0"/>
        <v>0</v>
      </c>
      <c r="H22" s="429">
        <f t="shared" si="2"/>
        <v>0</v>
      </c>
      <c r="I22" s="101"/>
      <c r="J22" s="101"/>
      <c r="K22" s="102"/>
    </row>
    <row r="23" spans="2:11" x14ac:dyDescent="0.2">
      <c r="B23" s="102"/>
      <c r="C23" s="102"/>
      <c r="D23" s="227"/>
      <c r="E23" s="224"/>
      <c r="F23" s="226"/>
      <c r="G23" s="132">
        <f t="shared" si="0"/>
        <v>0</v>
      </c>
      <c r="H23" s="429">
        <f t="shared" si="2"/>
        <v>0</v>
      </c>
      <c r="I23" s="101"/>
      <c r="J23" s="101"/>
      <c r="K23" s="102"/>
    </row>
    <row r="24" spans="2:11" x14ac:dyDescent="0.2">
      <c r="B24" s="102"/>
      <c r="C24" s="102"/>
      <c r="D24" s="227"/>
      <c r="E24" s="224"/>
      <c r="F24" s="226"/>
      <c r="G24" s="132">
        <f t="shared" si="0"/>
        <v>0</v>
      </c>
      <c r="H24" s="429">
        <f t="shared" si="2"/>
        <v>0</v>
      </c>
      <c r="I24" s="101"/>
      <c r="J24" s="101"/>
      <c r="K24" s="102"/>
    </row>
    <row r="25" spans="2:11" x14ac:dyDescent="0.2">
      <c r="B25" s="102"/>
      <c r="C25" s="102"/>
      <c r="D25" s="227"/>
      <c r="E25" s="224"/>
      <c r="F25" s="226"/>
      <c r="G25" s="132">
        <f t="shared" si="0"/>
        <v>0</v>
      </c>
      <c r="H25" s="429">
        <f t="shared" si="2"/>
        <v>0</v>
      </c>
      <c r="I25" s="101"/>
      <c r="J25" s="101"/>
      <c r="K25" s="102"/>
    </row>
    <row r="26" spans="2:11" x14ac:dyDescent="0.2">
      <c r="B26" s="102"/>
      <c r="C26" s="102"/>
      <c r="D26" s="227"/>
      <c r="E26" s="224"/>
      <c r="F26" s="226"/>
      <c r="G26" s="132">
        <f t="shared" si="0"/>
        <v>0</v>
      </c>
      <c r="H26" s="429">
        <f t="shared" si="2"/>
        <v>0</v>
      </c>
      <c r="I26" s="101"/>
      <c r="J26" s="101"/>
      <c r="K26" s="102"/>
    </row>
    <row r="27" spans="2:11" x14ac:dyDescent="0.2">
      <c r="B27" s="102"/>
      <c r="C27" s="102"/>
      <c r="D27" s="227"/>
      <c r="E27" s="224"/>
      <c r="F27" s="226"/>
      <c r="G27" s="132">
        <f t="shared" si="0"/>
        <v>0</v>
      </c>
      <c r="H27" s="429">
        <f t="shared" si="2"/>
        <v>0</v>
      </c>
      <c r="I27" s="101"/>
      <c r="J27" s="101"/>
      <c r="K27" s="102"/>
    </row>
    <row r="28" spans="2:11" x14ac:dyDescent="0.2">
      <c r="B28" s="102"/>
      <c r="C28" s="102"/>
      <c r="D28" s="227"/>
      <c r="E28" s="224"/>
      <c r="F28" s="226"/>
      <c r="G28" s="132">
        <f t="shared" si="0"/>
        <v>0</v>
      </c>
      <c r="H28" s="429">
        <f t="shared" si="2"/>
        <v>0</v>
      </c>
      <c r="I28" s="101"/>
      <c r="J28" s="101"/>
      <c r="K28" s="102"/>
    </row>
    <row r="29" spans="2:11" x14ac:dyDescent="0.2">
      <c r="B29" s="102"/>
      <c r="C29" s="102"/>
      <c r="D29" s="227"/>
      <c r="E29" s="224"/>
      <c r="F29" s="226"/>
      <c r="G29" s="132">
        <f t="shared" si="0"/>
        <v>0</v>
      </c>
      <c r="H29" s="429">
        <f t="shared" si="2"/>
        <v>0</v>
      </c>
      <c r="I29" s="101"/>
      <c r="J29" s="101"/>
      <c r="K29" s="102"/>
    </row>
    <row r="30" spans="2:11" x14ac:dyDescent="0.2">
      <c r="B30" s="102"/>
      <c r="C30" s="102"/>
      <c r="D30" s="227"/>
      <c r="E30" s="224"/>
      <c r="F30" s="226"/>
      <c r="G30" s="132">
        <f t="shared" si="0"/>
        <v>0</v>
      </c>
      <c r="H30" s="429">
        <f t="shared" si="2"/>
        <v>0</v>
      </c>
      <c r="I30" s="101"/>
      <c r="J30" s="101"/>
      <c r="K30" s="102"/>
    </row>
    <row r="31" spans="2:11" x14ac:dyDescent="0.2">
      <c r="B31" s="102"/>
      <c r="C31" s="102"/>
      <c r="D31" s="227"/>
      <c r="E31" s="224"/>
      <c r="F31" s="226"/>
      <c r="G31" s="132">
        <f t="shared" si="0"/>
        <v>0</v>
      </c>
      <c r="H31" s="429">
        <f t="shared" si="2"/>
        <v>0</v>
      </c>
      <c r="I31" s="101"/>
      <c r="J31" s="101"/>
      <c r="K31" s="102"/>
    </row>
    <row r="32" spans="2:11" x14ac:dyDescent="0.2">
      <c r="B32" s="102"/>
      <c r="C32" s="102"/>
      <c r="D32" s="227"/>
      <c r="E32" s="224"/>
      <c r="F32" s="226"/>
      <c r="G32" s="132">
        <f t="shared" si="0"/>
        <v>0</v>
      </c>
      <c r="H32" s="429">
        <f t="shared" si="2"/>
        <v>0</v>
      </c>
      <c r="I32" s="101"/>
      <c r="J32" s="101"/>
      <c r="K32" s="102"/>
    </row>
    <row r="33" spans="2:11" x14ac:dyDescent="0.2">
      <c r="B33" s="102"/>
      <c r="C33" s="102"/>
      <c r="D33" s="227"/>
      <c r="E33" s="224"/>
      <c r="F33" s="226"/>
      <c r="G33" s="132">
        <f t="shared" si="0"/>
        <v>0</v>
      </c>
      <c r="H33" s="429">
        <f t="shared" si="2"/>
        <v>0</v>
      </c>
      <c r="I33" s="101"/>
      <c r="J33" s="101"/>
      <c r="K33" s="102"/>
    </row>
    <row r="34" spans="2:11" x14ac:dyDescent="0.2">
      <c r="B34" s="102"/>
      <c r="C34" s="102"/>
      <c r="D34" s="227"/>
      <c r="E34" s="224"/>
      <c r="F34" s="226"/>
      <c r="G34" s="132">
        <f t="shared" si="0"/>
        <v>0</v>
      </c>
      <c r="H34" s="429">
        <f t="shared" si="2"/>
        <v>0</v>
      </c>
      <c r="I34" s="101"/>
      <c r="J34" s="101"/>
      <c r="K34" s="102"/>
    </row>
    <row r="35" spans="2:11" x14ac:dyDescent="0.2">
      <c r="B35" s="102"/>
      <c r="C35" s="102"/>
      <c r="D35" s="227"/>
      <c r="E35" s="224"/>
      <c r="F35" s="226"/>
      <c r="G35" s="132">
        <f t="shared" si="0"/>
        <v>0</v>
      </c>
      <c r="H35" s="429">
        <f t="shared" si="2"/>
        <v>0</v>
      </c>
      <c r="I35" s="101"/>
      <c r="J35" s="101"/>
      <c r="K35" s="102"/>
    </row>
    <row r="36" spans="2:11" x14ac:dyDescent="0.2">
      <c r="B36" s="102"/>
      <c r="C36" s="102"/>
      <c r="D36" s="227"/>
      <c r="E36" s="224"/>
      <c r="F36" s="226"/>
      <c r="G36" s="132">
        <f t="shared" si="0"/>
        <v>0</v>
      </c>
      <c r="H36" s="429">
        <f t="shared" si="2"/>
        <v>0</v>
      </c>
      <c r="I36" s="101"/>
      <c r="J36" s="101"/>
      <c r="K36" s="102"/>
    </row>
    <row r="37" spans="2:11" x14ac:dyDescent="0.2">
      <c r="B37" s="102"/>
      <c r="C37" s="102"/>
      <c r="D37" s="227"/>
      <c r="E37" s="224"/>
      <c r="F37" s="226"/>
      <c r="G37" s="132">
        <f t="shared" si="0"/>
        <v>0</v>
      </c>
      <c r="H37" s="429">
        <f t="shared" si="2"/>
        <v>0</v>
      </c>
      <c r="I37" s="101"/>
      <c r="J37" s="101"/>
      <c r="K37" s="102"/>
    </row>
    <row r="38" spans="2:11" x14ac:dyDescent="0.2">
      <c r="B38" s="102"/>
      <c r="C38" s="102"/>
      <c r="D38" s="227"/>
      <c r="E38" s="224"/>
      <c r="F38" s="226"/>
      <c r="G38" s="132">
        <f t="shared" si="0"/>
        <v>0</v>
      </c>
      <c r="H38" s="429">
        <f t="shared" si="2"/>
        <v>0</v>
      </c>
      <c r="I38" s="101"/>
      <c r="J38" s="101"/>
      <c r="K38" s="102"/>
    </row>
    <row r="39" spans="2:11" x14ac:dyDescent="0.2">
      <c r="B39" s="102"/>
      <c r="C39" s="102"/>
      <c r="D39" s="227"/>
      <c r="E39" s="224"/>
      <c r="F39" s="226"/>
      <c r="G39" s="132">
        <f t="shared" si="0"/>
        <v>0</v>
      </c>
      <c r="H39" s="429">
        <f t="shared" si="2"/>
        <v>0</v>
      </c>
      <c r="I39" s="101"/>
      <c r="J39" s="101"/>
      <c r="K39" s="102"/>
    </row>
    <row r="40" spans="2:11" x14ac:dyDescent="0.2">
      <c r="B40" s="102"/>
      <c r="C40" s="102"/>
      <c r="D40" s="227"/>
      <c r="E40" s="224"/>
      <c r="F40" s="226"/>
      <c r="G40" s="132">
        <f t="shared" si="0"/>
        <v>0</v>
      </c>
      <c r="H40" s="429">
        <f t="shared" si="2"/>
        <v>0</v>
      </c>
      <c r="I40" s="101"/>
      <c r="J40" s="101"/>
      <c r="K40" s="102"/>
    </row>
    <row r="41" spans="2:11" x14ac:dyDescent="0.2">
      <c r="B41" s="102"/>
      <c r="C41" s="102"/>
      <c r="D41" s="227"/>
      <c r="E41" s="224"/>
      <c r="F41" s="226"/>
      <c r="G41" s="132">
        <f t="shared" si="0"/>
        <v>0</v>
      </c>
      <c r="H41" s="429">
        <f t="shared" si="2"/>
        <v>0</v>
      </c>
      <c r="I41" s="101"/>
      <c r="J41" s="101"/>
      <c r="K41" s="102"/>
    </row>
    <row r="42" spans="2:11" x14ac:dyDescent="0.2">
      <c r="B42" s="102"/>
      <c r="C42" s="102"/>
      <c r="D42" s="227"/>
      <c r="E42" s="224"/>
      <c r="F42" s="226"/>
      <c r="G42" s="132">
        <f t="shared" si="0"/>
        <v>0</v>
      </c>
      <c r="H42" s="429">
        <f t="shared" si="2"/>
        <v>0</v>
      </c>
      <c r="I42" s="101"/>
      <c r="J42" s="101"/>
      <c r="K42" s="102"/>
    </row>
    <row r="43" spans="2:11" x14ac:dyDescent="0.2">
      <c r="B43" s="102"/>
      <c r="C43" s="102"/>
      <c r="D43" s="227"/>
      <c r="E43" s="224"/>
      <c r="F43" s="226"/>
      <c r="G43" s="132">
        <f t="shared" si="0"/>
        <v>0</v>
      </c>
      <c r="H43" s="429">
        <f t="shared" si="2"/>
        <v>0</v>
      </c>
      <c r="I43" s="101"/>
      <c r="J43" s="101"/>
      <c r="K43" s="102"/>
    </row>
    <row r="44" spans="2:11" x14ac:dyDescent="0.2">
      <c r="B44" s="102"/>
      <c r="C44" s="102"/>
      <c r="D44" s="227"/>
      <c r="E44" s="224"/>
      <c r="F44" s="226"/>
      <c r="G44" s="132">
        <f t="shared" si="0"/>
        <v>0</v>
      </c>
      <c r="H44" s="429">
        <f t="shared" si="2"/>
        <v>0</v>
      </c>
      <c r="I44" s="101"/>
      <c r="J44" s="101"/>
      <c r="K44" s="102"/>
    </row>
    <row r="45" spans="2:11" x14ac:dyDescent="0.2">
      <c r="B45" s="102"/>
      <c r="C45" s="102"/>
      <c r="D45" s="227"/>
      <c r="E45" s="224"/>
      <c r="F45" s="226"/>
      <c r="G45" s="132">
        <f t="shared" si="0"/>
        <v>0</v>
      </c>
      <c r="H45" s="429">
        <f t="shared" si="2"/>
        <v>0</v>
      </c>
      <c r="I45" s="101"/>
      <c r="J45" s="101"/>
      <c r="K45" s="102"/>
    </row>
    <row r="46" spans="2:11" x14ac:dyDescent="0.2">
      <c r="B46" s="102"/>
      <c r="C46" s="102"/>
      <c r="D46" s="227"/>
      <c r="E46" s="224"/>
      <c r="F46" s="226"/>
      <c r="G46" s="132">
        <f t="shared" si="0"/>
        <v>0</v>
      </c>
      <c r="H46" s="429">
        <f t="shared" si="2"/>
        <v>0</v>
      </c>
      <c r="I46" s="101"/>
      <c r="J46" s="101"/>
      <c r="K46" s="102"/>
    </row>
    <row r="47" spans="2:11" x14ac:dyDescent="0.2">
      <c r="B47" s="102"/>
      <c r="C47" s="102"/>
      <c r="D47" s="227"/>
      <c r="E47" s="224"/>
      <c r="F47" s="226"/>
      <c r="G47" s="132">
        <f t="shared" si="0"/>
        <v>0</v>
      </c>
      <c r="H47" s="429">
        <f t="shared" si="2"/>
        <v>0</v>
      </c>
      <c r="I47" s="101"/>
      <c r="J47" s="101"/>
      <c r="K47" s="102"/>
    </row>
    <row r="48" spans="2:11" x14ac:dyDescent="0.2">
      <c r="B48" s="102"/>
      <c r="C48" s="102"/>
      <c r="D48" s="227"/>
      <c r="E48" s="224"/>
      <c r="F48" s="226"/>
      <c r="G48" s="132">
        <f t="shared" si="0"/>
        <v>0</v>
      </c>
      <c r="H48" s="429">
        <f t="shared" si="2"/>
        <v>0</v>
      </c>
      <c r="I48" s="101"/>
      <c r="J48" s="101"/>
      <c r="K48" s="102"/>
    </row>
    <row r="49" spans="2:11" x14ac:dyDescent="0.2">
      <c r="B49" s="102"/>
      <c r="C49" s="102"/>
      <c r="D49" s="227"/>
      <c r="E49" s="224"/>
      <c r="F49" s="226"/>
      <c r="G49" s="132">
        <f t="shared" si="0"/>
        <v>0</v>
      </c>
      <c r="H49" s="429">
        <f t="shared" si="2"/>
        <v>0</v>
      </c>
      <c r="I49" s="101"/>
      <c r="J49" s="101"/>
      <c r="K49" s="102"/>
    </row>
    <row r="50" spans="2:11" x14ac:dyDescent="0.2">
      <c r="B50" s="102"/>
      <c r="C50" s="102"/>
      <c r="D50" s="227"/>
      <c r="E50" s="224"/>
      <c r="F50" s="226"/>
      <c r="G50" s="132">
        <f t="shared" si="0"/>
        <v>0</v>
      </c>
      <c r="H50" s="429">
        <f t="shared" si="2"/>
        <v>0</v>
      </c>
      <c r="I50" s="101"/>
      <c r="J50" s="101"/>
      <c r="K50" s="102"/>
    </row>
    <row r="51" spans="2:11" x14ac:dyDescent="0.2">
      <c r="B51" s="102"/>
      <c r="C51" s="102"/>
      <c r="D51" s="227"/>
      <c r="E51" s="224"/>
      <c r="F51" s="226"/>
      <c r="G51" s="132">
        <f t="shared" si="0"/>
        <v>0</v>
      </c>
      <c r="H51" s="429">
        <f t="shared" si="2"/>
        <v>0</v>
      </c>
      <c r="I51" s="101"/>
      <c r="J51" s="101"/>
      <c r="K51" s="102"/>
    </row>
    <row r="52" spans="2:11" x14ac:dyDescent="0.2">
      <c r="B52" s="102"/>
      <c r="C52" s="102"/>
      <c r="D52" s="227"/>
      <c r="E52" s="224"/>
      <c r="F52" s="226"/>
      <c r="G52" s="132">
        <f t="shared" si="0"/>
        <v>0</v>
      </c>
      <c r="H52" s="429">
        <f t="shared" si="2"/>
        <v>0</v>
      </c>
      <c r="I52" s="101"/>
      <c r="J52" s="101"/>
      <c r="K52" s="102"/>
    </row>
    <row r="53" spans="2:11" x14ac:dyDescent="0.2">
      <c r="B53" s="102"/>
      <c r="C53" s="102"/>
      <c r="D53" s="227"/>
      <c r="E53" s="224"/>
      <c r="F53" s="226"/>
      <c r="G53" s="132">
        <f t="shared" si="0"/>
        <v>0</v>
      </c>
      <c r="H53" s="429">
        <f t="shared" si="2"/>
        <v>0</v>
      </c>
      <c r="I53" s="101"/>
      <c r="J53" s="101"/>
      <c r="K53" s="102"/>
    </row>
    <row r="54" spans="2:11" x14ac:dyDescent="0.2">
      <c r="B54" s="102"/>
      <c r="C54" s="102"/>
      <c r="D54" s="227"/>
      <c r="E54" s="224"/>
      <c r="F54" s="226"/>
      <c r="G54" s="132">
        <f t="shared" si="0"/>
        <v>0</v>
      </c>
      <c r="H54" s="429">
        <f t="shared" si="2"/>
        <v>0</v>
      </c>
      <c r="I54" s="101"/>
      <c r="J54" s="101"/>
      <c r="K54" s="102"/>
    </row>
    <row r="55" spans="2:11" x14ac:dyDescent="0.2">
      <c r="B55" s="102"/>
      <c r="C55" s="102"/>
      <c r="D55" s="227"/>
      <c r="E55" s="224"/>
      <c r="F55" s="226"/>
      <c r="G55" s="132">
        <f t="shared" si="0"/>
        <v>0</v>
      </c>
      <c r="H55" s="429">
        <f t="shared" si="2"/>
        <v>0</v>
      </c>
      <c r="I55" s="101"/>
      <c r="J55" s="101"/>
      <c r="K55" s="102"/>
    </row>
    <row r="56" spans="2:11" x14ac:dyDescent="0.2">
      <c r="B56" s="102"/>
      <c r="C56" s="102"/>
      <c r="D56" s="227"/>
      <c r="E56" s="224"/>
      <c r="F56" s="226"/>
      <c r="G56" s="132">
        <f t="shared" si="0"/>
        <v>0</v>
      </c>
      <c r="H56" s="429">
        <f t="shared" si="2"/>
        <v>0</v>
      </c>
      <c r="I56" s="101"/>
      <c r="J56" s="101"/>
      <c r="K56" s="102"/>
    </row>
    <row r="57" spans="2:11" x14ac:dyDescent="0.2">
      <c r="B57" s="102"/>
      <c r="C57" s="102"/>
      <c r="D57" s="227"/>
      <c r="E57" s="224"/>
      <c r="F57" s="226"/>
      <c r="G57" s="132">
        <f t="shared" si="0"/>
        <v>0</v>
      </c>
      <c r="H57" s="429">
        <f t="shared" si="2"/>
        <v>0</v>
      </c>
      <c r="I57" s="101"/>
      <c r="J57" s="101"/>
      <c r="K57" s="102"/>
    </row>
    <row r="58" spans="2:11" x14ac:dyDescent="0.2">
      <c r="B58" s="102"/>
      <c r="C58" s="102"/>
      <c r="D58" s="227"/>
      <c r="E58" s="224"/>
      <c r="F58" s="226"/>
      <c r="G58" s="132">
        <f t="shared" si="0"/>
        <v>0</v>
      </c>
      <c r="H58" s="429">
        <f t="shared" si="2"/>
        <v>0</v>
      </c>
      <c r="I58" s="101"/>
      <c r="J58" s="101"/>
      <c r="K58" s="102"/>
    </row>
    <row r="59" spans="2:11" x14ac:dyDescent="0.2">
      <c r="B59" s="102"/>
      <c r="C59" s="102"/>
      <c r="D59" s="227"/>
      <c r="E59" s="224"/>
      <c r="F59" s="226"/>
      <c r="G59" s="132">
        <f t="shared" si="0"/>
        <v>0</v>
      </c>
      <c r="H59" s="429">
        <f t="shared" si="2"/>
        <v>0</v>
      </c>
      <c r="I59" s="101"/>
      <c r="J59" s="101"/>
      <c r="K59" s="102"/>
    </row>
    <row r="60" spans="2:11" x14ac:dyDescent="0.2">
      <c r="B60" s="102"/>
      <c r="C60" s="102"/>
      <c r="D60" s="227"/>
      <c r="E60" s="224"/>
      <c r="F60" s="226"/>
      <c r="G60" s="132">
        <f t="shared" si="0"/>
        <v>0</v>
      </c>
      <c r="H60" s="429">
        <f t="shared" si="2"/>
        <v>0</v>
      </c>
      <c r="I60" s="101"/>
      <c r="J60" s="101"/>
      <c r="K60" s="102"/>
    </row>
    <row r="61" spans="2:11" x14ac:dyDescent="0.2">
      <c r="B61" s="102"/>
      <c r="C61" s="102"/>
      <c r="D61" s="227"/>
      <c r="E61" s="224"/>
      <c r="F61" s="226"/>
      <c r="G61" s="132">
        <f t="shared" si="0"/>
        <v>0</v>
      </c>
      <c r="H61" s="429">
        <f t="shared" si="2"/>
        <v>0</v>
      </c>
      <c r="I61" s="101"/>
      <c r="J61" s="101"/>
      <c r="K61" s="102"/>
    </row>
    <row r="62" spans="2:11" x14ac:dyDescent="0.2">
      <c r="B62" s="102"/>
      <c r="C62" s="102"/>
      <c r="D62" s="227"/>
      <c r="E62" s="224"/>
      <c r="F62" s="226"/>
      <c r="G62" s="132">
        <f t="shared" si="0"/>
        <v>0</v>
      </c>
      <c r="H62" s="429">
        <f t="shared" si="2"/>
        <v>0</v>
      </c>
      <c r="I62" s="101"/>
      <c r="J62" s="101"/>
      <c r="K62" s="102"/>
    </row>
    <row r="63" spans="2:11" x14ac:dyDescent="0.2">
      <c r="B63" s="102"/>
      <c r="C63" s="102"/>
      <c r="D63" s="227"/>
      <c r="E63" s="224"/>
      <c r="F63" s="226"/>
      <c r="G63" s="132">
        <f t="shared" si="0"/>
        <v>0</v>
      </c>
      <c r="H63" s="429">
        <f t="shared" si="2"/>
        <v>0</v>
      </c>
      <c r="I63" s="101"/>
      <c r="J63" s="101"/>
      <c r="K63" s="102"/>
    </row>
    <row r="64" spans="2:11" x14ac:dyDescent="0.2">
      <c r="B64" s="102"/>
      <c r="C64" s="102"/>
      <c r="D64" s="227"/>
      <c r="E64" s="224"/>
      <c r="F64" s="226"/>
      <c r="G64" s="132">
        <f t="shared" si="0"/>
        <v>0</v>
      </c>
      <c r="H64" s="429">
        <f t="shared" si="2"/>
        <v>0</v>
      </c>
      <c r="I64" s="101"/>
      <c r="J64" s="101"/>
      <c r="K64" s="102"/>
    </row>
    <row r="65" spans="2:11" x14ac:dyDescent="0.2">
      <c r="B65" s="102"/>
      <c r="C65" s="102"/>
      <c r="D65" s="227"/>
      <c r="E65" s="224"/>
      <c r="F65" s="226"/>
      <c r="G65" s="132">
        <f t="shared" si="0"/>
        <v>0</v>
      </c>
      <c r="H65" s="429">
        <f t="shared" si="2"/>
        <v>0</v>
      </c>
      <c r="I65" s="101"/>
      <c r="J65" s="101"/>
      <c r="K65" s="102"/>
    </row>
    <row r="66" spans="2:11" x14ac:dyDescent="0.2">
      <c r="B66" s="102"/>
      <c r="C66" s="102"/>
      <c r="D66" s="227"/>
      <c r="E66" s="224"/>
      <c r="F66" s="226"/>
      <c r="G66" s="132">
        <f t="shared" si="0"/>
        <v>0</v>
      </c>
      <c r="H66" s="429">
        <f t="shared" si="2"/>
        <v>0</v>
      </c>
      <c r="I66" s="101"/>
      <c r="J66" s="101"/>
      <c r="K66" s="102"/>
    </row>
    <row r="67" spans="2:11" x14ac:dyDescent="0.2">
      <c r="B67" s="102"/>
      <c r="C67" s="102"/>
      <c r="D67" s="227"/>
      <c r="E67" s="224"/>
      <c r="F67" s="226"/>
      <c r="G67" s="132">
        <f t="shared" si="0"/>
        <v>0</v>
      </c>
      <c r="H67" s="429">
        <f t="shared" si="2"/>
        <v>0</v>
      </c>
      <c r="I67" s="101"/>
      <c r="J67" s="101"/>
      <c r="K67" s="102"/>
    </row>
    <row r="68" spans="2:11" x14ac:dyDescent="0.2">
      <c r="B68" s="102"/>
      <c r="C68" s="102"/>
      <c r="D68" s="227"/>
      <c r="E68" s="224"/>
      <c r="F68" s="226"/>
      <c r="G68" s="132">
        <f t="shared" si="0"/>
        <v>0</v>
      </c>
      <c r="H68" s="429">
        <f t="shared" si="2"/>
        <v>0</v>
      </c>
      <c r="I68" s="101"/>
      <c r="J68" s="101"/>
      <c r="K68" s="102"/>
    </row>
    <row r="69" spans="2:11" x14ac:dyDescent="0.2">
      <c r="B69" s="102"/>
      <c r="C69" s="102"/>
      <c r="D69" s="227"/>
      <c r="E69" s="224"/>
      <c r="F69" s="226"/>
      <c r="G69" s="132">
        <f t="shared" si="0"/>
        <v>0</v>
      </c>
      <c r="H69" s="429">
        <f t="shared" si="2"/>
        <v>0</v>
      </c>
      <c r="I69" s="101"/>
      <c r="J69" s="101"/>
      <c r="K69" s="102"/>
    </row>
    <row r="70" spans="2:11" x14ac:dyDescent="0.2">
      <c r="B70" s="102"/>
      <c r="C70" s="102"/>
      <c r="D70" s="227"/>
      <c r="E70" s="224"/>
      <c r="F70" s="226"/>
      <c r="G70" s="132">
        <f t="shared" si="0"/>
        <v>0</v>
      </c>
      <c r="H70" s="429">
        <f t="shared" si="2"/>
        <v>0</v>
      </c>
      <c r="I70" s="101"/>
      <c r="J70" s="101"/>
      <c r="K70" s="102"/>
    </row>
    <row r="71" spans="2:11" x14ac:dyDescent="0.2">
      <c r="B71" s="102"/>
      <c r="C71" s="102"/>
      <c r="D71" s="227"/>
      <c r="E71" s="224"/>
      <c r="F71" s="226"/>
      <c r="G71" s="132">
        <f t="shared" si="0"/>
        <v>0</v>
      </c>
      <c r="H71" s="429">
        <f t="shared" si="2"/>
        <v>0</v>
      </c>
      <c r="I71" s="101"/>
      <c r="J71" s="101"/>
      <c r="K71" s="102"/>
    </row>
    <row r="72" spans="2:11" x14ac:dyDescent="0.2">
      <c r="B72" s="102"/>
      <c r="C72" s="102"/>
      <c r="D72" s="227"/>
      <c r="E72" s="224"/>
      <c r="F72" s="226"/>
      <c r="G72" s="132">
        <f t="shared" ref="G72:G135" si="3">E72+F72</f>
        <v>0</v>
      </c>
      <c r="H72" s="429">
        <f t="shared" si="2"/>
        <v>0</v>
      </c>
      <c r="I72" s="101"/>
      <c r="J72" s="101"/>
      <c r="K72" s="102"/>
    </row>
    <row r="73" spans="2:11" x14ac:dyDescent="0.2">
      <c r="B73" s="102"/>
      <c r="C73" s="102"/>
      <c r="D73" s="227"/>
      <c r="E73" s="224"/>
      <c r="F73" s="226"/>
      <c r="G73" s="132">
        <f t="shared" si="3"/>
        <v>0</v>
      </c>
      <c r="H73" s="429">
        <f t="shared" si="2"/>
        <v>0</v>
      </c>
      <c r="I73" s="101"/>
      <c r="J73" s="101"/>
      <c r="K73" s="102"/>
    </row>
    <row r="74" spans="2:11" x14ac:dyDescent="0.2">
      <c r="B74" s="102"/>
      <c r="C74" s="102"/>
      <c r="D74" s="227"/>
      <c r="E74" s="224"/>
      <c r="F74" s="226"/>
      <c r="G74" s="132">
        <f t="shared" si="3"/>
        <v>0</v>
      </c>
      <c r="H74" s="429">
        <f t="shared" si="2"/>
        <v>0</v>
      </c>
      <c r="I74" s="101"/>
      <c r="J74" s="101"/>
      <c r="K74" s="102"/>
    </row>
    <row r="75" spans="2:11" x14ac:dyDescent="0.2">
      <c r="B75" s="102"/>
      <c r="C75" s="102"/>
      <c r="D75" s="227"/>
      <c r="E75" s="224"/>
      <c r="F75" s="226"/>
      <c r="G75" s="132">
        <f t="shared" si="3"/>
        <v>0</v>
      </c>
      <c r="H75" s="429">
        <f t="shared" si="2"/>
        <v>0</v>
      </c>
      <c r="I75" s="101"/>
      <c r="J75" s="101"/>
      <c r="K75" s="102"/>
    </row>
    <row r="76" spans="2:11" x14ac:dyDescent="0.2">
      <c r="B76" s="102"/>
      <c r="C76" s="102"/>
      <c r="D76" s="227"/>
      <c r="E76" s="224"/>
      <c r="F76" s="226"/>
      <c r="G76" s="132">
        <f t="shared" si="3"/>
        <v>0</v>
      </c>
      <c r="H76" s="429">
        <f t="shared" si="2"/>
        <v>0</v>
      </c>
      <c r="I76" s="101"/>
      <c r="J76" s="101"/>
      <c r="K76" s="102"/>
    </row>
    <row r="77" spans="2:11" x14ac:dyDescent="0.2">
      <c r="B77" s="102"/>
      <c r="C77" s="102"/>
      <c r="D77" s="227"/>
      <c r="E77" s="224"/>
      <c r="F77" s="226"/>
      <c r="G77" s="132">
        <f t="shared" si="3"/>
        <v>0</v>
      </c>
      <c r="H77" s="429">
        <f t="shared" ref="H77:H116" si="4">G77-D77</f>
        <v>0</v>
      </c>
      <c r="I77" s="101"/>
      <c r="J77" s="101"/>
      <c r="K77" s="102"/>
    </row>
    <row r="78" spans="2:11" x14ac:dyDescent="0.2">
      <c r="B78" s="102"/>
      <c r="C78" s="102"/>
      <c r="D78" s="227"/>
      <c r="E78" s="224"/>
      <c r="F78" s="226"/>
      <c r="G78" s="132">
        <f t="shared" si="3"/>
        <v>0</v>
      </c>
      <c r="H78" s="429">
        <f t="shared" si="4"/>
        <v>0</v>
      </c>
      <c r="I78" s="101"/>
      <c r="J78" s="101"/>
      <c r="K78" s="102"/>
    </row>
    <row r="79" spans="2:11" x14ac:dyDescent="0.2">
      <c r="B79" s="102"/>
      <c r="C79" s="102"/>
      <c r="D79" s="227"/>
      <c r="E79" s="224"/>
      <c r="F79" s="226"/>
      <c r="G79" s="132">
        <f t="shared" si="3"/>
        <v>0</v>
      </c>
      <c r="H79" s="429">
        <f t="shared" si="4"/>
        <v>0</v>
      </c>
      <c r="I79" s="101"/>
      <c r="J79" s="101"/>
      <c r="K79" s="102"/>
    </row>
    <row r="80" spans="2:11" x14ac:dyDescent="0.2">
      <c r="B80" s="102"/>
      <c r="C80" s="102"/>
      <c r="D80" s="227"/>
      <c r="E80" s="224"/>
      <c r="F80" s="226"/>
      <c r="G80" s="132">
        <f t="shared" si="3"/>
        <v>0</v>
      </c>
      <c r="H80" s="429">
        <f t="shared" si="4"/>
        <v>0</v>
      </c>
      <c r="I80" s="101"/>
      <c r="J80" s="101"/>
      <c r="K80" s="102"/>
    </row>
    <row r="81" spans="2:11" x14ac:dyDescent="0.2">
      <c r="B81" s="102"/>
      <c r="C81" s="102"/>
      <c r="D81" s="227"/>
      <c r="E81" s="224"/>
      <c r="F81" s="226"/>
      <c r="G81" s="132">
        <f t="shared" si="3"/>
        <v>0</v>
      </c>
      <c r="H81" s="429">
        <f t="shared" si="4"/>
        <v>0</v>
      </c>
      <c r="I81" s="101"/>
      <c r="J81" s="101"/>
      <c r="K81" s="102"/>
    </row>
    <row r="82" spans="2:11" x14ac:dyDescent="0.2">
      <c r="B82" s="102"/>
      <c r="C82" s="102"/>
      <c r="D82" s="227"/>
      <c r="E82" s="224"/>
      <c r="F82" s="226"/>
      <c r="G82" s="132">
        <f t="shared" si="3"/>
        <v>0</v>
      </c>
      <c r="H82" s="429">
        <f t="shared" si="4"/>
        <v>0</v>
      </c>
      <c r="I82" s="101"/>
      <c r="J82" s="101"/>
      <c r="K82" s="102"/>
    </row>
    <row r="83" spans="2:11" x14ac:dyDescent="0.2">
      <c r="B83" s="102"/>
      <c r="C83" s="102"/>
      <c r="D83" s="227"/>
      <c r="E83" s="224"/>
      <c r="F83" s="226"/>
      <c r="G83" s="132">
        <f t="shared" si="3"/>
        <v>0</v>
      </c>
      <c r="H83" s="429">
        <f t="shared" si="4"/>
        <v>0</v>
      </c>
      <c r="I83" s="101"/>
      <c r="J83" s="101"/>
      <c r="K83" s="102"/>
    </row>
    <row r="84" spans="2:11" x14ac:dyDescent="0.2">
      <c r="B84" s="102"/>
      <c r="C84" s="102"/>
      <c r="D84" s="227"/>
      <c r="E84" s="224"/>
      <c r="F84" s="226"/>
      <c r="G84" s="132">
        <f t="shared" si="3"/>
        <v>0</v>
      </c>
      <c r="H84" s="429">
        <f t="shared" si="4"/>
        <v>0</v>
      </c>
      <c r="I84" s="101"/>
      <c r="J84" s="101"/>
      <c r="K84" s="102"/>
    </row>
    <row r="85" spans="2:11" x14ac:dyDescent="0.2">
      <c r="B85" s="102"/>
      <c r="C85" s="102"/>
      <c r="D85" s="227"/>
      <c r="E85" s="224"/>
      <c r="F85" s="226"/>
      <c r="G85" s="132">
        <f t="shared" si="3"/>
        <v>0</v>
      </c>
      <c r="H85" s="429">
        <f t="shared" si="4"/>
        <v>0</v>
      </c>
      <c r="I85" s="101"/>
      <c r="J85" s="101"/>
      <c r="K85" s="102"/>
    </row>
    <row r="86" spans="2:11" x14ac:dyDescent="0.2">
      <c r="B86" s="102"/>
      <c r="C86" s="102"/>
      <c r="D86" s="227"/>
      <c r="E86" s="224"/>
      <c r="F86" s="226"/>
      <c r="G86" s="132">
        <f t="shared" si="3"/>
        <v>0</v>
      </c>
      <c r="H86" s="429">
        <f t="shared" si="4"/>
        <v>0</v>
      </c>
      <c r="I86" s="101"/>
      <c r="J86" s="101"/>
      <c r="K86" s="102"/>
    </row>
    <row r="87" spans="2:11" x14ac:dyDescent="0.2">
      <c r="B87" s="102"/>
      <c r="C87" s="102"/>
      <c r="D87" s="227"/>
      <c r="E87" s="224"/>
      <c r="F87" s="226"/>
      <c r="G87" s="132">
        <f t="shared" si="3"/>
        <v>0</v>
      </c>
      <c r="H87" s="429">
        <f t="shared" si="4"/>
        <v>0</v>
      </c>
      <c r="I87" s="101"/>
      <c r="J87" s="101"/>
      <c r="K87" s="102"/>
    </row>
    <row r="88" spans="2:11" x14ac:dyDescent="0.2">
      <c r="B88" s="102"/>
      <c r="C88" s="102"/>
      <c r="D88" s="227"/>
      <c r="E88" s="224"/>
      <c r="F88" s="226"/>
      <c r="G88" s="132">
        <f t="shared" si="3"/>
        <v>0</v>
      </c>
      <c r="H88" s="429">
        <f t="shared" si="4"/>
        <v>0</v>
      </c>
      <c r="I88" s="101"/>
      <c r="J88" s="101"/>
      <c r="K88" s="102"/>
    </row>
    <row r="89" spans="2:11" x14ac:dyDescent="0.2">
      <c r="B89" s="102"/>
      <c r="C89" s="102"/>
      <c r="D89" s="227"/>
      <c r="E89" s="224"/>
      <c r="F89" s="226"/>
      <c r="G89" s="132">
        <f t="shared" si="3"/>
        <v>0</v>
      </c>
      <c r="H89" s="429">
        <f t="shared" si="4"/>
        <v>0</v>
      </c>
      <c r="I89" s="101"/>
      <c r="J89" s="101"/>
      <c r="K89" s="102"/>
    </row>
    <row r="90" spans="2:11" x14ac:dyDescent="0.2">
      <c r="B90" s="102"/>
      <c r="C90" s="102"/>
      <c r="D90" s="227"/>
      <c r="E90" s="224"/>
      <c r="F90" s="226"/>
      <c r="G90" s="132">
        <f t="shared" si="3"/>
        <v>0</v>
      </c>
      <c r="H90" s="429">
        <f t="shared" si="4"/>
        <v>0</v>
      </c>
      <c r="I90" s="101"/>
      <c r="J90" s="101"/>
      <c r="K90" s="102"/>
    </row>
    <row r="91" spans="2:11" x14ac:dyDescent="0.2">
      <c r="B91" s="102"/>
      <c r="C91" s="102"/>
      <c r="D91" s="227"/>
      <c r="E91" s="224"/>
      <c r="F91" s="226"/>
      <c r="G91" s="132">
        <f t="shared" si="3"/>
        <v>0</v>
      </c>
      <c r="H91" s="429">
        <f t="shared" si="4"/>
        <v>0</v>
      </c>
      <c r="I91" s="101"/>
      <c r="J91" s="101"/>
      <c r="K91" s="102"/>
    </row>
    <row r="92" spans="2:11" x14ac:dyDescent="0.2">
      <c r="B92" s="102"/>
      <c r="C92" s="102"/>
      <c r="D92" s="227"/>
      <c r="E92" s="224"/>
      <c r="F92" s="226"/>
      <c r="G92" s="132">
        <f t="shared" si="3"/>
        <v>0</v>
      </c>
      <c r="H92" s="429">
        <f t="shared" si="4"/>
        <v>0</v>
      </c>
      <c r="I92" s="101"/>
      <c r="J92" s="101"/>
      <c r="K92" s="102"/>
    </row>
    <row r="93" spans="2:11" x14ac:dyDescent="0.2">
      <c r="B93" s="102"/>
      <c r="C93" s="102"/>
      <c r="D93" s="227"/>
      <c r="E93" s="224"/>
      <c r="F93" s="226"/>
      <c r="G93" s="132">
        <f t="shared" si="3"/>
        <v>0</v>
      </c>
      <c r="H93" s="429">
        <f t="shared" si="4"/>
        <v>0</v>
      </c>
      <c r="I93" s="101"/>
      <c r="J93" s="101"/>
      <c r="K93" s="102"/>
    </row>
    <row r="94" spans="2:11" x14ac:dyDescent="0.2">
      <c r="B94" s="102"/>
      <c r="C94" s="102"/>
      <c r="D94" s="227"/>
      <c r="E94" s="224"/>
      <c r="F94" s="226"/>
      <c r="G94" s="132">
        <f t="shared" si="3"/>
        <v>0</v>
      </c>
      <c r="H94" s="429">
        <f t="shared" si="4"/>
        <v>0</v>
      </c>
      <c r="I94" s="101"/>
      <c r="J94" s="101"/>
      <c r="K94" s="102"/>
    </row>
    <row r="95" spans="2:11" x14ac:dyDescent="0.2">
      <c r="B95" s="102"/>
      <c r="C95" s="102"/>
      <c r="D95" s="227"/>
      <c r="E95" s="224"/>
      <c r="F95" s="226"/>
      <c r="G95" s="132">
        <f t="shared" si="3"/>
        <v>0</v>
      </c>
      <c r="H95" s="429">
        <f t="shared" si="4"/>
        <v>0</v>
      </c>
      <c r="I95" s="101"/>
      <c r="J95" s="101"/>
      <c r="K95" s="102"/>
    </row>
    <row r="96" spans="2:11" x14ac:dyDescent="0.2">
      <c r="B96" s="102"/>
      <c r="C96" s="102"/>
      <c r="D96" s="227"/>
      <c r="E96" s="224"/>
      <c r="F96" s="226"/>
      <c r="G96" s="132">
        <f t="shared" si="3"/>
        <v>0</v>
      </c>
      <c r="H96" s="429">
        <f t="shared" si="4"/>
        <v>0</v>
      </c>
      <c r="I96" s="101"/>
      <c r="J96" s="101"/>
      <c r="K96" s="102"/>
    </row>
    <row r="97" spans="2:11" x14ac:dyDescent="0.2">
      <c r="B97" s="102"/>
      <c r="C97" s="102"/>
      <c r="D97" s="227"/>
      <c r="E97" s="224"/>
      <c r="F97" s="226"/>
      <c r="G97" s="132">
        <f t="shared" si="3"/>
        <v>0</v>
      </c>
      <c r="H97" s="429">
        <f t="shared" si="4"/>
        <v>0</v>
      </c>
      <c r="I97" s="101"/>
      <c r="J97" s="101"/>
      <c r="K97" s="102"/>
    </row>
    <row r="98" spans="2:11" x14ac:dyDescent="0.2">
      <c r="B98" s="102"/>
      <c r="C98" s="102"/>
      <c r="D98" s="227"/>
      <c r="E98" s="224"/>
      <c r="F98" s="226"/>
      <c r="G98" s="132">
        <f t="shared" si="3"/>
        <v>0</v>
      </c>
      <c r="H98" s="429">
        <f t="shared" si="4"/>
        <v>0</v>
      </c>
      <c r="I98" s="101"/>
      <c r="J98" s="101"/>
      <c r="K98" s="102"/>
    </row>
    <row r="99" spans="2:11" x14ac:dyDescent="0.2">
      <c r="B99" s="102"/>
      <c r="C99" s="102"/>
      <c r="D99" s="227"/>
      <c r="E99" s="224"/>
      <c r="F99" s="226"/>
      <c r="G99" s="132">
        <f t="shared" si="3"/>
        <v>0</v>
      </c>
      <c r="H99" s="429">
        <f t="shared" si="4"/>
        <v>0</v>
      </c>
      <c r="I99" s="101"/>
      <c r="J99" s="101"/>
      <c r="K99" s="102"/>
    </row>
    <row r="100" spans="2:11" x14ac:dyDescent="0.2">
      <c r="B100" s="102"/>
      <c r="C100" s="102"/>
      <c r="D100" s="227"/>
      <c r="E100" s="224"/>
      <c r="F100" s="226"/>
      <c r="G100" s="132">
        <f t="shared" si="3"/>
        <v>0</v>
      </c>
      <c r="H100" s="429">
        <f t="shared" si="4"/>
        <v>0</v>
      </c>
      <c r="I100" s="101"/>
      <c r="J100" s="101"/>
      <c r="K100" s="102"/>
    </row>
    <row r="101" spans="2:11" x14ac:dyDescent="0.2">
      <c r="B101" s="102"/>
      <c r="C101" s="102"/>
      <c r="D101" s="227"/>
      <c r="E101" s="224"/>
      <c r="F101" s="226"/>
      <c r="G101" s="132">
        <f t="shared" si="3"/>
        <v>0</v>
      </c>
      <c r="H101" s="429">
        <f t="shared" si="4"/>
        <v>0</v>
      </c>
      <c r="I101" s="101"/>
      <c r="J101" s="101"/>
      <c r="K101" s="102"/>
    </row>
    <row r="102" spans="2:11" x14ac:dyDescent="0.2">
      <c r="B102" s="102"/>
      <c r="C102" s="102"/>
      <c r="D102" s="227"/>
      <c r="E102" s="224"/>
      <c r="F102" s="226"/>
      <c r="G102" s="132">
        <f t="shared" si="3"/>
        <v>0</v>
      </c>
      <c r="H102" s="429">
        <f t="shared" si="4"/>
        <v>0</v>
      </c>
      <c r="I102" s="101"/>
      <c r="J102" s="101"/>
      <c r="K102" s="102"/>
    </row>
    <row r="103" spans="2:11" x14ac:dyDescent="0.2">
      <c r="B103" s="102"/>
      <c r="C103" s="102"/>
      <c r="D103" s="227"/>
      <c r="E103" s="224"/>
      <c r="F103" s="226"/>
      <c r="G103" s="132">
        <f t="shared" si="3"/>
        <v>0</v>
      </c>
      <c r="H103" s="429">
        <f t="shared" si="4"/>
        <v>0</v>
      </c>
      <c r="I103" s="101"/>
      <c r="J103" s="101"/>
      <c r="K103" s="102"/>
    </row>
    <row r="104" spans="2:11" x14ac:dyDescent="0.2">
      <c r="B104" s="102"/>
      <c r="C104" s="102"/>
      <c r="D104" s="227"/>
      <c r="E104" s="224"/>
      <c r="F104" s="226"/>
      <c r="G104" s="132">
        <f t="shared" si="3"/>
        <v>0</v>
      </c>
      <c r="H104" s="429">
        <f t="shared" si="4"/>
        <v>0</v>
      </c>
      <c r="I104" s="101"/>
      <c r="J104" s="101"/>
      <c r="K104" s="102"/>
    </row>
    <row r="105" spans="2:11" x14ac:dyDescent="0.2">
      <c r="B105" s="102"/>
      <c r="C105" s="102"/>
      <c r="D105" s="227"/>
      <c r="E105" s="224"/>
      <c r="F105" s="226"/>
      <c r="G105" s="132">
        <f t="shared" si="3"/>
        <v>0</v>
      </c>
      <c r="H105" s="429">
        <f t="shared" si="4"/>
        <v>0</v>
      </c>
      <c r="I105" s="101"/>
      <c r="J105" s="101"/>
      <c r="K105" s="102"/>
    </row>
    <row r="106" spans="2:11" x14ac:dyDescent="0.2">
      <c r="B106" s="102"/>
      <c r="C106" s="102"/>
      <c r="D106" s="227"/>
      <c r="E106" s="224"/>
      <c r="F106" s="226"/>
      <c r="G106" s="132">
        <f t="shared" si="3"/>
        <v>0</v>
      </c>
      <c r="H106" s="429">
        <f t="shared" si="4"/>
        <v>0</v>
      </c>
      <c r="I106" s="101"/>
      <c r="J106" s="101"/>
      <c r="K106" s="102"/>
    </row>
    <row r="107" spans="2:11" x14ac:dyDescent="0.2">
      <c r="B107" s="102"/>
      <c r="C107" s="102"/>
      <c r="D107" s="227"/>
      <c r="E107" s="224"/>
      <c r="F107" s="226"/>
      <c r="G107" s="132">
        <f t="shared" si="3"/>
        <v>0</v>
      </c>
      <c r="H107" s="429">
        <f t="shared" si="4"/>
        <v>0</v>
      </c>
      <c r="I107" s="101"/>
      <c r="J107" s="101"/>
      <c r="K107" s="102"/>
    </row>
    <row r="108" spans="2:11" x14ac:dyDescent="0.2">
      <c r="B108" s="102"/>
      <c r="C108" s="102"/>
      <c r="D108" s="227"/>
      <c r="E108" s="224"/>
      <c r="F108" s="226"/>
      <c r="G108" s="132">
        <f t="shared" si="3"/>
        <v>0</v>
      </c>
      <c r="H108" s="429">
        <f t="shared" si="4"/>
        <v>0</v>
      </c>
      <c r="I108" s="101"/>
      <c r="J108" s="101"/>
      <c r="K108" s="102"/>
    </row>
    <row r="109" spans="2:11" x14ac:dyDescent="0.2">
      <c r="B109" s="102"/>
      <c r="C109" s="102"/>
      <c r="D109" s="227"/>
      <c r="E109" s="224"/>
      <c r="F109" s="226"/>
      <c r="G109" s="132">
        <f t="shared" si="3"/>
        <v>0</v>
      </c>
      <c r="H109" s="429">
        <f t="shared" si="4"/>
        <v>0</v>
      </c>
      <c r="I109" s="101"/>
      <c r="J109" s="101"/>
      <c r="K109" s="102"/>
    </row>
    <row r="110" spans="2:11" x14ac:dyDescent="0.2">
      <c r="B110" s="102"/>
      <c r="C110" s="102"/>
      <c r="D110" s="227"/>
      <c r="E110" s="224"/>
      <c r="F110" s="226"/>
      <c r="G110" s="132">
        <f t="shared" si="3"/>
        <v>0</v>
      </c>
      <c r="H110" s="429">
        <f t="shared" si="4"/>
        <v>0</v>
      </c>
      <c r="I110" s="101"/>
      <c r="J110" s="101"/>
      <c r="K110" s="102"/>
    </row>
    <row r="111" spans="2:11" x14ac:dyDescent="0.2">
      <c r="B111" s="102"/>
      <c r="C111" s="102"/>
      <c r="D111" s="227"/>
      <c r="E111" s="224"/>
      <c r="F111" s="226"/>
      <c r="G111" s="132">
        <f t="shared" si="3"/>
        <v>0</v>
      </c>
      <c r="H111" s="429">
        <f t="shared" si="4"/>
        <v>0</v>
      </c>
      <c r="I111" s="101"/>
      <c r="J111" s="101"/>
      <c r="K111" s="102"/>
    </row>
    <row r="112" spans="2:11" x14ac:dyDescent="0.2">
      <c r="B112" s="102"/>
      <c r="C112" s="102"/>
      <c r="D112" s="227"/>
      <c r="E112" s="224"/>
      <c r="F112" s="226"/>
      <c r="G112" s="132">
        <f t="shared" si="3"/>
        <v>0</v>
      </c>
      <c r="H112" s="429">
        <f t="shared" si="4"/>
        <v>0</v>
      </c>
      <c r="I112" s="101"/>
      <c r="J112" s="101"/>
      <c r="K112" s="102"/>
    </row>
    <row r="113" spans="2:11" x14ac:dyDescent="0.2">
      <c r="B113" s="102"/>
      <c r="C113" s="102"/>
      <c r="D113" s="227"/>
      <c r="E113" s="224"/>
      <c r="F113" s="226"/>
      <c r="G113" s="132">
        <f t="shared" si="3"/>
        <v>0</v>
      </c>
      <c r="H113" s="429">
        <f t="shared" si="4"/>
        <v>0</v>
      </c>
      <c r="I113" s="101"/>
      <c r="J113" s="101"/>
      <c r="K113" s="102"/>
    </row>
    <row r="114" spans="2:11" x14ac:dyDescent="0.2">
      <c r="B114" s="102"/>
      <c r="C114" s="102"/>
      <c r="D114" s="227"/>
      <c r="E114" s="224"/>
      <c r="F114" s="226"/>
      <c r="G114" s="132">
        <f t="shared" si="3"/>
        <v>0</v>
      </c>
      <c r="H114" s="429">
        <f t="shared" si="4"/>
        <v>0</v>
      </c>
      <c r="I114" s="101"/>
      <c r="J114" s="101"/>
      <c r="K114" s="102"/>
    </row>
    <row r="115" spans="2:11" x14ac:dyDescent="0.2">
      <c r="B115" s="102"/>
      <c r="C115" s="102"/>
      <c r="D115" s="227"/>
      <c r="E115" s="224"/>
      <c r="F115" s="226"/>
      <c r="G115" s="132">
        <f t="shared" si="3"/>
        <v>0</v>
      </c>
      <c r="H115" s="429">
        <f t="shared" si="4"/>
        <v>0</v>
      </c>
      <c r="I115" s="101"/>
      <c r="J115" s="101"/>
      <c r="K115" s="102"/>
    </row>
    <row r="116" spans="2:11" x14ac:dyDescent="0.2">
      <c r="B116" s="102"/>
      <c r="C116" s="102"/>
      <c r="D116" s="227"/>
      <c r="E116" s="224"/>
      <c r="F116" s="226"/>
      <c r="G116" s="132">
        <f t="shared" si="3"/>
        <v>0</v>
      </c>
      <c r="H116" s="429">
        <f t="shared" si="4"/>
        <v>0</v>
      </c>
      <c r="I116" s="101"/>
      <c r="J116" s="101"/>
      <c r="K116" s="102"/>
    </row>
    <row r="117" spans="2:11" x14ac:dyDescent="0.2">
      <c r="B117" s="102"/>
      <c r="C117" s="102"/>
      <c r="D117" s="227"/>
      <c r="E117" s="224"/>
      <c r="F117" s="226"/>
      <c r="G117" s="132">
        <f t="shared" si="3"/>
        <v>0</v>
      </c>
      <c r="H117" s="429">
        <f t="shared" si="1"/>
        <v>0</v>
      </c>
      <c r="I117" s="101"/>
      <c r="J117" s="101"/>
      <c r="K117" s="102"/>
    </row>
    <row r="118" spans="2:11" x14ac:dyDescent="0.2">
      <c r="B118" s="102"/>
      <c r="C118" s="102"/>
      <c r="D118" s="227"/>
      <c r="E118" s="224"/>
      <c r="F118" s="226"/>
      <c r="G118" s="132">
        <f t="shared" si="3"/>
        <v>0</v>
      </c>
      <c r="H118" s="429">
        <f t="shared" si="1"/>
        <v>0</v>
      </c>
      <c r="I118" s="101"/>
      <c r="J118" s="101"/>
      <c r="K118" s="102"/>
    </row>
    <row r="119" spans="2:11" x14ac:dyDescent="0.2">
      <c r="B119" s="102"/>
      <c r="C119" s="102"/>
      <c r="D119" s="227"/>
      <c r="E119" s="224"/>
      <c r="F119" s="226"/>
      <c r="G119" s="132">
        <f t="shared" si="3"/>
        <v>0</v>
      </c>
      <c r="H119" s="429">
        <f t="shared" si="1"/>
        <v>0</v>
      </c>
      <c r="I119" s="101"/>
      <c r="J119" s="101"/>
      <c r="K119" s="102"/>
    </row>
    <row r="120" spans="2:11" x14ac:dyDescent="0.2">
      <c r="B120" s="102"/>
      <c r="C120" s="102"/>
      <c r="D120" s="227"/>
      <c r="E120" s="224"/>
      <c r="F120" s="226"/>
      <c r="G120" s="132">
        <f t="shared" si="3"/>
        <v>0</v>
      </c>
      <c r="H120" s="429">
        <f t="shared" si="1"/>
        <v>0</v>
      </c>
      <c r="I120" s="101"/>
      <c r="J120" s="101"/>
      <c r="K120" s="102"/>
    </row>
    <row r="121" spans="2:11" x14ac:dyDescent="0.2">
      <c r="B121" s="102"/>
      <c r="C121" s="102"/>
      <c r="D121" s="227"/>
      <c r="E121" s="224"/>
      <c r="F121" s="226"/>
      <c r="G121" s="132">
        <f t="shared" si="3"/>
        <v>0</v>
      </c>
      <c r="H121" s="429">
        <f t="shared" si="1"/>
        <v>0</v>
      </c>
      <c r="I121" s="101"/>
      <c r="J121" s="101"/>
      <c r="K121" s="102"/>
    </row>
    <row r="122" spans="2:11" x14ac:dyDescent="0.2">
      <c r="B122" s="102"/>
      <c r="C122" s="102"/>
      <c r="D122" s="227"/>
      <c r="E122" s="224"/>
      <c r="F122" s="226"/>
      <c r="G122" s="132">
        <f t="shared" si="3"/>
        <v>0</v>
      </c>
      <c r="H122" s="429">
        <f t="shared" si="1"/>
        <v>0</v>
      </c>
      <c r="I122" s="101"/>
      <c r="J122" s="101"/>
      <c r="K122" s="102"/>
    </row>
    <row r="123" spans="2:11" x14ac:dyDescent="0.2">
      <c r="B123" s="102"/>
      <c r="C123" s="102"/>
      <c r="D123" s="227"/>
      <c r="E123" s="224"/>
      <c r="F123" s="226"/>
      <c r="G123" s="132">
        <f t="shared" si="3"/>
        <v>0</v>
      </c>
      <c r="H123" s="429">
        <f t="shared" si="1"/>
        <v>0</v>
      </c>
      <c r="I123" s="101"/>
      <c r="J123" s="101"/>
      <c r="K123" s="102"/>
    </row>
    <row r="124" spans="2:11" x14ac:dyDescent="0.2">
      <c r="B124" s="102"/>
      <c r="C124" s="102"/>
      <c r="D124" s="227"/>
      <c r="E124" s="224"/>
      <c r="F124" s="226"/>
      <c r="G124" s="132">
        <f t="shared" si="3"/>
        <v>0</v>
      </c>
      <c r="H124" s="429">
        <f t="shared" si="1"/>
        <v>0</v>
      </c>
      <c r="I124" s="101"/>
      <c r="J124" s="101"/>
      <c r="K124" s="102"/>
    </row>
    <row r="125" spans="2:11" x14ac:dyDescent="0.2">
      <c r="B125" s="102"/>
      <c r="C125" s="102"/>
      <c r="D125" s="227"/>
      <c r="E125" s="224"/>
      <c r="F125" s="226"/>
      <c r="G125" s="132">
        <f t="shared" si="3"/>
        <v>0</v>
      </c>
      <c r="H125" s="429">
        <f t="shared" si="1"/>
        <v>0</v>
      </c>
      <c r="I125" s="101"/>
      <c r="J125" s="101"/>
      <c r="K125" s="102"/>
    </row>
    <row r="126" spans="2:11" x14ac:dyDescent="0.2">
      <c r="B126" s="102"/>
      <c r="C126" s="102"/>
      <c r="D126" s="227"/>
      <c r="E126" s="224"/>
      <c r="F126" s="226"/>
      <c r="G126" s="132">
        <f t="shared" si="3"/>
        <v>0</v>
      </c>
      <c r="H126" s="429">
        <f t="shared" si="1"/>
        <v>0</v>
      </c>
      <c r="I126" s="101"/>
      <c r="J126" s="101"/>
      <c r="K126" s="102"/>
    </row>
    <row r="127" spans="2:11" x14ac:dyDescent="0.2">
      <c r="B127" s="102"/>
      <c r="C127" s="102"/>
      <c r="D127" s="227"/>
      <c r="E127" s="224"/>
      <c r="F127" s="226"/>
      <c r="G127" s="132">
        <f t="shared" si="3"/>
        <v>0</v>
      </c>
      <c r="H127" s="429">
        <f t="shared" si="1"/>
        <v>0</v>
      </c>
      <c r="I127" s="101"/>
      <c r="J127" s="101"/>
      <c r="K127" s="102"/>
    </row>
    <row r="128" spans="2:11" x14ac:dyDescent="0.2">
      <c r="B128" s="102"/>
      <c r="C128" s="102"/>
      <c r="D128" s="227"/>
      <c r="E128" s="224"/>
      <c r="F128" s="226"/>
      <c r="G128" s="132">
        <f t="shared" si="3"/>
        <v>0</v>
      </c>
      <c r="H128" s="429">
        <f t="shared" si="1"/>
        <v>0</v>
      </c>
      <c r="I128" s="101"/>
      <c r="J128" s="101"/>
      <c r="K128" s="102"/>
    </row>
    <row r="129" spans="2:11" x14ac:dyDescent="0.2">
      <c r="B129" s="102"/>
      <c r="C129" s="102"/>
      <c r="D129" s="227"/>
      <c r="E129" s="224"/>
      <c r="F129" s="226"/>
      <c r="G129" s="132">
        <f t="shared" si="3"/>
        <v>0</v>
      </c>
      <c r="H129" s="429">
        <f t="shared" si="1"/>
        <v>0</v>
      </c>
      <c r="I129" s="101"/>
      <c r="J129" s="101"/>
      <c r="K129" s="102"/>
    </row>
    <row r="130" spans="2:11" x14ac:dyDescent="0.2">
      <c r="B130" s="102"/>
      <c r="C130" s="102"/>
      <c r="D130" s="227"/>
      <c r="E130" s="224"/>
      <c r="F130" s="226"/>
      <c r="G130" s="132">
        <f t="shared" si="3"/>
        <v>0</v>
      </c>
      <c r="H130" s="429">
        <f t="shared" si="1"/>
        <v>0</v>
      </c>
      <c r="I130" s="101"/>
      <c r="J130" s="101"/>
      <c r="K130" s="102"/>
    </row>
    <row r="131" spans="2:11" x14ac:dyDescent="0.2">
      <c r="B131" s="102"/>
      <c r="C131" s="102"/>
      <c r="D131" s="227"/>
      <c r="E131" s="224"/>
      <c r="F131" s="226"/>
      <c r="G131" s="132">
        <f t="shared" si="3"/>
        <v>0</v>
      </c>
      <c r="H131" s="429">
        <f t="shared" si="1"/>
        <v>0</v>
      </c>
      <c r="I131" s="101"/>
      <c r="J131" s="101"/>
      <c r="K131" s="102"/>
    </row>
    <row r="132" spans="2:11" x14ac:dyDescent="0.2">
      <c r="B132" s="102"/>
      <c r="C132" s="102"/>
      <c r="D132" s="227"/>
      <c r="E132" s="224"/>
      <c r="F132" s="226"/>
      <c r="G132" s="132">
        <f t="shared" si="3"/>
        <v>0</v>
      </c>
      <c r="H132" s="429">
        <f t="shared" si="1"/>
        <v>0</v>
      </c>
      <c r="I132" s="101"/>
      <c r="J132" s="101"/>
      <c r="K132" s="102"/>
    </row>
    <row r="133" spans="2:11" x14ac:dyDescent="0.2">
      <c r="B133" s="102"/>
      <c r="C133" s="102"/>
      <c r="D133" s="227"/>
      <c r="E133" s="224"/>
      <c r="F133" s="226"/>
      <c r="G133" s="132">
        <f t="shared" si="3"/>
        <v>0</v>
      </c>
      <c r="H133" s="429">
        <f t="shared" si="1"/>
        <v>0</v>
      </c>
      <c r="I133" s="101"/>
      <c r="J133" s="101"/>
      <c r="K133" s="102"/>
    </row>
    <row r="134" spans="2:11" x14ac:dyDescent="0.2">
      <c r="B134" s="102"/>
      <c r="C134" s="102"/>
      <c r="D134" s="227"/>
      <c r="E134" s="224"/>
      <c r="F134" s="226"/>
      <c r="G134" s="132">
        <f t="shared" si="3"/>
        <v>0</v>
      </c>
      <c r="H134" s="429">
        <f t="shared" si="1"/>
        <v>0</v>
      </c>
      <c r="I134" s="101"/>
      <c r="J134" s="101"/>
      <c r="K134" s="102"/>
    </row>
    <row r="135" spans="2:11" x14ac:dyDescent="0.2">
      <c r="B135" s="102"/>
      <c r="C135" s="102"/>
      <c r="D135" s="227"/>
      <c r="E135" s="224"/>
      <c r="F135" s="226"/>
      <c r="G135" s="132">
        <f t="shared" si="3"/>
        <v>0</v>
      </c>
      <c r="H135" s="429">
        <f t="shared" si="1"/>
        <v>0</v>
      </c>
      <c r="I135" s="101"/>
      <c r="J135" s="101"/>
      <c r="K135" s="102"/>
    </row>
    <row r="136" spans="2:11" x14ac:dyDescent="0.2">
      <c r="B136" s="102"/>
      <c r="C136" s="102"/>
      <c r="D136" s="227"/>
      <c r="E136" s="224"/>
      <c r="F136" s="226"/>
      <c r="G136" s="132">
        <f t="shared" ref="G136:G156" si="5">E136+F136</f>
        <v>0</v>
      </c>
      <c r="H136" s="429">
        <f t="shared" si="1"/>
        <v>0</v>
      </c>
      <c r="I136" s="101"/>
      <c r="J136" s="101"/>
      <c r="K136" s="102"/>
    </row>
    <row r="137" spans="2:11" x14ac:dyDescent="0.2">
      <c r="B137" s="102"/>
      <c r="C137" s="102"/>
      <c r="D137" s="227"/>
      <c r="E137" s="224"/>
      <c r="F137" s="226"/>
      <c r="G137" s="132">
        <f t="shared" si="5"/>
        <v>0</v>
      </c>
      <c r="H137" s="429">
        <f t="shared" si="1"/>
        <v>0</v>
      </c>
      <c r="I137" s="101"/>
      <c r="J137" s="101"/>
      <c r="K137" s="102"/>
    </row>
    <row r="138" spans="2:11" x14ac:dyDescent="0.2">
      <c r="B138" s="102"/>
      <c r="C138" s="102"/>
      <c r="D138" s="227"/>
      <c r="E138" s="224"/>
      <c r="F138" s="226"/>
      <c r="G138" s="132">
        <f t="shared" si="5"/>
        <v>0</v>
      </c>
      <c r="H138" s="429">
        <f t="shared" si="1"/>
        <v>0</v>
      </c>
      <c r="I138" s="101"/>
      <c r="J138" s="101"/>
      <c r="K138" s="102"/>
    </row>
    <row r="139" spans="2:11" x14ac:dyDescent="0.2">
      <c r="B139" s="102"/>
      <c r="C139" s="102"/>
      <c r="D139" s="227"/>
      <c r="E139" s="224"/>
      <c r="F139" s="226"/>
      <c r="G139" s="132">
        <f t="shared" si="5"/>
        <v>0</v>
      </c>
      <c r="H139" s="429">
        <f t="shared" si="1"/>
        <v>0</v>
      </c>
      <c r="I139" s="101"/>
      <c r="J139" s="101"/>
      <c r="K139" s="102"/>
    </row>
    <row r="140" spans="2:11" x14ac:dyDescent="0.2">
      <c r="B140" s="102"/>
      <c r="C140" s="102"/>
      <c r="D140" s="227"/>
      <c r="E140" s="224"/>
      <c r="F140" s="226"/>
      <c r="G140" s="132">
        <f t="shared" si="5"/>
        <v>0</v>
      </c>
      <c r="H140" s="429">
        <f t="shared" si="1"/>
        <v>0</v>
      </c>
      <c r="I140" s="101"/>
      <c r="J140" s="101"/>
      <c r="K140" s="102"/>
    </row>
    <row r="141" spans="2:11" x14ac:dyDescent="0.2">
      <c r="B141" s="102"/>
      <c r="C141" s="102"/>
      <c r="D141" s="227"/>
      <c r="E141" s="224"/>
      <c r="F141" s="226"/>
      <c r="G141" s="132">
        <f t="shared" si="5"/>
        <v>0</v>
      </c>
      <c r="H141" s="429">
        <f t="shared" si="1"/>
        <v>0</v>
      </c>
      <c r="I141" s="101"/>
      <c r="J141" s="101"/>
      <c r="K141" s="102"/>
    </row>
    <row r="142" spans="2:11" x14ac:dyDescent="0.2">
      <c r="B142" s="102"/>
      <c r="C142" s="102"/>
      <c r="D142" s="227"/>
      <c r="E142" s="224"/>
      <c r="F142" s="226"/>
      <c r="G142" s="132">
        <f t="shared" si="5"/>
        <v>0</v>
      </c>
      <c r="H142" s="429">
        <f t="shared" si="1"/>
        <v>0</v>
      </c>
      <c r="I142" s="101"/>
      <c r="J142" s="101"/>
      <c r="K142" s="102"/>
    </row>
    <row r="143" spans="2:11" x14ac:dyDescent="0.2">
      <c r="B143" s="102"/>
      <c r="C143" s="102"/>
      <c r="D143" s="227"/>
      <c r="E143" s="224"/>
      <c r="F143" s="226"/>
      <c r="G143" s="132">
        <f t="shared" si="5"/>
        <v>0</v>
      </c>
      <c r="H143" s="429">
        <f t="shared" si="1"/>
        <v>0</v>
      </c>
      <c r="I143" s="101"/>
      <c r="J143" s="101"/>
      <c r="K143" s="102"/>
    </row>
    <row r="144" spans="2:11" x14ac:dyDescent="0.2">
      <c r="B144" s="102"/>
      <c r="C144" s="102"/>
      <c r="D144" s="227"/>
      <c r="E144" s="224"/>
      <c r="F144" s="226"/>
      <c r="G144" s="132">
        <f t="shared" si="5"/>
        <v>0</v>
      </c>
      <c r="H144" s="429">
        <f t="shared" si="1"/>
        <v>0</v>
      </c>
      <c r="I144" s="101"/>
      <c r="J144" s="101"/>
      <c r="K144" s="102"/>
    </row>
    <row r="145" spans="2:11" x14ac:dyDescent="0.2">
      <c r="B145" s="102"/>
      <c r="C145" s="102"/>
      <c r="D145" s="227"/>
      <c r="E145" s="224"/>
      <c r="F145" s="226"/>
      <c r="G145" s="132">
        <f t="shared" si="5"/>
        <v>0</v>
      </c>
      <c r="H145" s="429">
        <f>G145-D145</f>
        <v>0</v>
      </c>
      <c r="I145" s="101"/>
      <c r="J145" s="101"/>
      <c r="K145" s="102"/>
    </row>
    <row r="146" spans="2:11" x14ac:dyDescent="0.2">
      <c r="B146" s="102"/>
      <c r="C146" s="102"/>
      <c r="D146" s="227"/>
      <c r="E146" s="224"/>
      <c r="F146" s="226"/>
      <c r="G146" s="132">
        <f t="shared" si="5"/>
        <v>0</v>
      </c>
      <c r="H146" s="429">
        <f t="shared" si="1"/>
        <v>0</v>
      </c>
      <c r="I146" s="101"/>
      <c r="J146" s="101"/>
      <c r="K146" s="102"/>
    </row>
    <row r="147" spans="2:11" x14ac:dyDescent="0.2">
      <c r="B147" s="102"/>
      <c r="C147" s="102"/>
      <c r="D147" s="227"/>
      <c r="E147" s="224"/>
      <c r="F147" s="226"/>
      <c r="G147" s="132">
        <f t="shared" si="5"/>
        <v>0</v>
      </c>
      <c r="H147" s="429">
        <f t="shared" si="1"/>
        <v>0</v>
      </c>
      <c r="I147" s="101"/>
      <c r="J147" s="101"/>
      <c r="K147" s="102"/>
    </row>
    <row r="148" spans="2:11" x14ac:dyDescent="0.2">
      <c r="B148" s="102"/>
      <c r="C148" s="102"/>
      <c r="D148" s="227"/>
      <c r="E148" s="224"/>
      <c r="F148" s="226"/>
      <c r="G148" s="132">
        <f t="shared" si="5"/>
        <v>0</v>
      </c>
      <c r="H148" s="429">
        <f t="shared" si="1"/>
        <v>0</v>
      </c>
      <c r="I148" s="101"/>
      <c r="J148" s="101"/>
      <c r="K148" s="102"/>
    </row>
    <row r="149" spans="2:11" x14ac:dyDescent="0.2">
      <c r="B149" s="102"/>
      <c r="C149" s="102"/>
      <c r="D149" s="227"/>
      <c r="E149" s="224"/>
      <c r="F149" s="226"/>
      <c r="G149" s="132">
        <f t="shared" si="5"/>
        <v>0</v>
      </c>
      <c r="H149" s="429">
        <f t="shared" si="1"/>
        <v>0</v>
      </c>
      <c r="I149" s="101"/>
      <c r="J149" s="101"/>
      <c r="K149" s="102"/>
    </row>
    <row r="150" spans="2:11" x14ac:dyDescent="0.2">
      <c r="B150" s="102"/>
      <c r="C150" s="102"/>
      <c r="D150" s="227"/>
      <c r="E150" s="224"/>
      <c r="F150" s="226"/>
      <c r="G150" s="132">
        <f t="shared" si="5"/>
        <v>0</v>
      </c>
      <c r="H150" s="429">
        <f t="shared" si="1"/>
        <v>0</v>
      </c>
      <c r="I150" s="101"/>
      <c r="J150" s="101"/>
      <c r="K150" s="102"/>
    </row>
    <row r="151" spans="2:11" x14ac:dyDescent="0.2">
      <c r="B151" s="102"/>
      <c r="C151" s="102"/>
      <c r="D151" s="227"/>
      <c r="E151" s="224"/>
      <c r="F151" s="226"/>
      <c r="G151" s="132">
        <f t="shared" si="5"/>
        <v>0</v>
      </c>
      <c r="H151" s="429">
        <f t="shared" si="1"/>
        <v>0</v>
      </c>
      <c r="I151" s="101"/>
      <c r="J151" s="101"/>
      <c r="K151" s="102"/>
    </row>
    <row r="152" spans="2:11" x14ac:dyDescent="0.2">
      <c r="B152" s="102"/>
      <c r="C152" s="102"/>
      <c r="D152" s="227"/>
      <c r="E152" s="224"/>
      <c r="F152" s="226"/>
      <c r="G152" s="132">
        <f t="shared" si="5"/>
        <v>0</v>
      </c>
      <c r="H152" s="429">
        <f t="shared" si="1"/>
        <v>0</v>
      </c>
      <c r="I152" s="101"/>
      <c r="J152" s="101"/>
      <c r="K152" s="102"/>
    </row>
    <row r="153" spans="2:11" x14ac:dyDescent="0.2">
      <c r="B153" s="102"/>
      <c r="C153" s="102"/>
      <c r="D153" s="227"/>
      <c r="E153" s="224"/>
      <c r="F153" s="226"/>
      <c r="G153" s="132">
        <f t="shared" si="5"/>
        <v>0</v>
      </c>
      <c r="H153" s="429">
        <f t="shared" si="1"/>
        <v>0</v>
      </c>
      <c r="I153" s="101"/>
      <c r="J153" s="101"/>
      <c r="K153" s="102"/>
    </row>
    <row r="154" spans="2:11" x14ac:dyDescent="0.2">
      <c r="B154" s="102"/>
      <c r="C154" s="102"/>
      <c r="D154" s="227"/>
      <c r="E154" s="224"/>
      <c r="F154" s="226"/>
      <c r="G154" s="132">
        <f t="shared" si="5"/>
        <v>0</v>
      </c>
      <c r="H154" s="429">
        <f t="shared" si="1"/>
        <v>0</v>
      </c>
      <c r="I154" s="101"/>
      <c r="J154" s="101"/>
      <c r="K154" s="102"/>
    </row>
    <row r="155" spans="2:11" x14ac:dyDescent="0.2">
      <c r="B155" s="102"/>
      <c r="C155" s="102"/>
      <c r="D155" s="227"/>
      <c r="E155" s="224"/>
      <c r="F155" s="226"/>
      <c r="G155" s="132">
        <f t="shared" si="5"/>
        <v>0</v>
      </c>
      <c r="H155" s="429">
        <f t="shared" si="1"/>
        <v>0</v>
      </c>
      <c r="I155" s="101"/>
      <c r="J155" s="101"/>
      <c r="K155" s="102"/>
    </row>
    <row r="156" spans="2:11" x14ac:dyDescent="0.2">
      <c r="B156" s="102"/>
      <c r="C156" s="102"/>
      <c r="D156" s="227"/>
      <c r="E156" s="224"/>
      <c r="F156" s="226"/>
      <c r="G156" s="132">
        <f t="shared" si="5"/>
        <v>0</v>
      </c>
      <c r="H156" s="429">
        <f t="shared" si="1"/>
        <v>0</v>
      </c>
      <c r="I156" s="101"/>
      <c r="J156" s="101"/>
      <c r="K156" s="102"/>
    </row>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3">
    <tabColor indexed="43"/>
    <pageSetUpPr fitToPage="1"/>
  </sheetPr>
  <dimension ref="A1:K25"/>
  <sheetViews>
    <sheetView showGridLines="0" zoomScale="85" zoomScaleNormal="90" workbookViewId="0"/>
  </sheetViews>
  <sheetFormatPr baseColWidth="10" defaultColWidth="11" defaultRowHeight="14.25" x14ac:dyDescent="0.2"/>
  <cols>
    <col min="1" max="1" width="2.625" style="37" customWidth="1"/>
    <col min="2" max="2" width="11" style="37"/>
    <col min="3" max="11" width="20.625" style="37" customWidth="1"/>
    <col min="12" max="16384" width="11" style="37"/>
  </cols>
  <sheetData>
    <row r="1" spans="1:11" ht="15" x14ac:dyDescent="0.2">
      <c r="B1" s="67"/>
      <c r="F1" s="32"/>
    </row>
    <row r="2" spans="1:11" ht="15.75" x14ac:dyDescent="0.25">
      <c r="B2" s="562" t="s">
        <v>238</v>
      </c>
      <c r="C2" s="563"/>
      <c r="D2" s="563"/>
      <c r="E2" s="563"/>
      <c r="F2" s="563"/>
      <c r="G2" s="563"/>
      <c r="H2" s="563"/>
    </row>
    <row r="3" spans="1:11" x14ac:dyDescent="0.2">
      <c r="A3" s="40"/>
      <c r="B3" s="40"/>
      <c r="C3" s="40"/>
      <c r="D3" s="40"/>
      <c r="E3" s="40"/>
      <c r="F3" s="40"/>
      <c r="G3" s="40"/>
      <c r="H3" s="40"/>
      <c r="I3" s="40"/>
      <c r="J3" s="40"/>
      <c r="K3" s="40"/>
    </row>
    <row r="4" spans="1:11" ht="60" x14ac:dyDescent="0.2">
      <c r="A4" s="40"/>
      <c r="B4" s="87" t="s">
        <v>73</v>
      </c>
      <c r="C4" s="88" t="s">
        <v>161</v>
      </c>
      <c r="D4" s="88" t="s">
        <v>162</v>
      </c>
      <c r="E4" s="88" t="s">
        <v>472</v>
      </c>
      <c r="F4" s="88" t="s">
        <v>163</v>
      </c>
      <c r="G4" s="88" t="s">
        <v>164</v>
      </c>
      <c r="H4" s="88" t="s">
        <v>473</v>
      </c>
      <c r="I4" s="88" t="s">
        <v>165</v>
      </c>
      <c r="J4" s="88" t="s">
        <v>166</v>
      </c>
      <c r="K4" s="88" t="s">
        <v>474</v>
      </c>
    </row>
    <row r="5" spans="1:11" x14ac:dyDescent="0.2">
      <c r="A5" s="40"/>
      <c r="B5" s="104">
        <f t="shared" ref="B5:B22" si="0">B6-1</f>
        <v>2004</v>
      </c>
      <c r="C5" s="96"/>
      <c r="D5" s="96"/>
      <c r="E5" s="96"/>
      <c r="F5" s="96">
        <f>C5/20</f>
        <v>0</v>
      </c>
      <c r="G5" s="96">
        <f>D5/20</f>
        <v>0</v>
      </c>
      <c r="H5" s="96">
        <f>E5/20</f>
        <v>0</v>
      </c>
      <c r="I5" s="96"/>
      <c r="J5" s="96"/>
      <c r="K5" s="96"/>
    </row>
    <row r="6" spans="1:11" x14ac:dyDescent="0.2">
      <c r="A6" s="40"/>
      <c r="B6" s="104">
        <f t="shared" si="0"/>
        <v>2005</v>
      </c>
      <c r="C6" s="96"/>
      <c r="D6" s="96"/>
      <c r="E6" s="96"/>
      <c r="F6" s="96">
        <f t="shared" ref="F6:F24" si="1">C6/20</f>
        <v>0</v>
      </c>
      <c r="G6" s="96">
        <f t="shared" ref="G6:H24" si="2">D6/20</f>
        <v>0</v>
      </c>
      <c r="H6" s="96">
        <f t="shared" si="2"/>
        <v>0</v>
      </c>
      <c r="I6" s="96"/>
      <c r="J6" s="96"/>
      <c r="K6" s="96"/>
    </row>
    <row r="7" spans="1:11" x14ac:dyDescent="0.2">
      <c r="A7" s="40"/>
      <c r="B7" s="104">
        <f t="shared" si="0"/>
        <v>2006</v>
      </c>
      <c r="C7" s="96"/>
      <c r="D7" s="96"/>
      <c r="E7" s="96"/>
      <c r="F7" s="96">
        <f t="shared" si="1"/>
        <v>0</v>
      </c>
      <c r="G7" s="96">
        <f t="shared" si="2"/>
        <v>0</v>
      </c>
      <c r="H7" s="96">
        <f t="shared" si="2"/>
        <v>0</v>
      </c>
      <c r="I7" s="96"/>
      <c r="J7" s="96"/>
      <c r="K7" s="96"/>
    </row>
    <row r="8" spans="1:11" x14ac:dyDescent="0.2">
      <c r="A8" s="40"/>
      <c r="B8" s="104">
        <f t="shared" si="0"/>
        <v>2007</v>
      </c>
      <c r="C8" s="96"/>
      <c r="D8" s="96"/>
      <c r="E8" s="96"/>
      <c r="F8" s="96">
        <f t="shared" si="1"/>
        <v>0</v>
      </c>
      <c r="G8" s="96">
        <f t="shared" si="2"/>
        <v>0</v>
      </c>
      <c r="H8" s="96">
        <f t="shared" si="2"/>
        <v>0</v>
      </c>
      <c r="I8" s="96"/>
      <c r="J8" s="96"/>
      <c r="K8" s="96"/>
    </row>
    <row r="9" spans="1:11" x14ac:dyDescent="0.2">
      <c r="A9" s="40"/>
      <c r="B9" s="104">
        <f t="shared" si="0"/>
        <v>2008</v>
      </c>
      <c r="C9" s="96"/>
      <c r="D9" s="96"/>
      <c r="E9" s="96"/>
      <c r="F9" s="96">
        <f t="shared" si="1"/>
        <v>0</v>
      </c>
      <c r="G9" s="96">
        <f t="shared" si="2"/>
        <v>0</v>
      </c>
      <c r="H9" s="96">
        <f t="shared" si="2"/>
        <v>0</v>
      </c>
      <c r="I9" s="96"/>
      <c r="J9" s="96"/>
      <c r="K9" s="96"/>
    </row>
    <row r="10" spans="1:11" x14ac:dyDescent="0.2">
      <c r="A10" s="40"/>
      <c r="B10" s="104">
        <f t="shared" si="0"/>
        <v>2009</v>
      </c>
      <c r="C10" s="96"/>
      <c r="D10" s="96"/>
      <c r="E10" s="96"/>
      <c r="F10" s="96">
        <f t="shared" si="1"/>
        <v>0</v>
      </c>
      <c r="G10" s="96">
        <f t="shared" si="2"/>
        <v>0</v>
      </c>
      <c r="H10" s="96">
        <f t="shared" si="2"/>
        <v>0</v>
      </c>
      <c r="I10" s="96"/>
      <c r="J10" s="96"/>
      <c r="K10" s="96"/>
    </row>
    <row r="11" spans="1:11" x14ac:dyDescent="0.2">
      <c r="A11" s="40"/>
      <c r="B11" s="104">
        <f t="shared" si="0"/>
        <v>2010</v>
      </c>
      <c r="C11" s="96"/>
      <c r="D11" s="96"/>
      <c r="E11" s="96"/>
      <c r="F11" s="96">
        <f t="shared" si="1"/>
        <v>0</v>
      </c>
      <c r="G11" s="96">
        <f t="shared" si="2"/>
        <v>0</v>
      </c>
      <c r="H11" s="96">
        <f t="shared" si="2"/>
        <v>0</v>
      </c>
      <c r="I11" s="96"/>
      <c r="J11" s="96"/>
      <c r="K11" s="96"/>
    </row>
    <row r="12" spans="1:11" x14ac:dyDescent="0.2">
      <c r="A12" s="40"/>
      <c r="B12" s="104">
        <f t="shared" si="0"/>
        <v>2011</v>
      </c>
      <c r="C12" s="96"/>
      <c r="D12" s="96"/>
      <c r="E12" s="96"/>
      <c r="F12" s="96">
        <f t="shared" si="1"/>
        <v>0</v>
      </c>
      <c r="G12" s="96">
        <f t="shared" si="2"/>
        <v>0</v>
      </c>
      <c r="H12" s="96">
        <f t="shared" si="2"/>
        <v>0</v>
      </c>
      <c r="I12" s="96"/>
      <c r="J12" s="96"/>
      <c r="K12" s="96"/>
    </row>
    <row r="13" spans="1:11" x14ac:dyDescent="0.2">
      <c r="A13" s="40"/>
      <c r="B13" s="104">
        <f t="shared" si="0"/>
        <v>2012</v>
      </c>
      <c r="C13" s="96"/>
      <c r="D13" s="96"/>
      <c r="E13" s="96"/>
      <c r="F13" s="96">
        <f t="shared" si="1"/>
        <v>0</v>
      </c>
      <c r="G13" s="96">
        <f t="shared" si="2"/>
        <v>0</v>
      </c>
      <c r="H13" s="96">
        <f t="shared" si="2"/>
        <v>0</v>
      </c>
      <c r="I13" s="96"/>
      <c r="J13" s="96"/>
      <c r="K13" s="96"/>
    </row>
    <row r="14" spans="1:11" x14ac:dyDescent="0.2">
      <c r="A14" s="40"/>
      <c r="B14" s="104">
        <f t="shared" si="0"/>
        <v>2013</v>
      </c>
      <c r="C14" s="96"/>
      <c r="D14" s="96"/>
      <c r="E14" s="96"/>
      <c r="F14" s="96">
        <f t="shared" si="1"/>
        <v>0</v>
      </c>
      <c r="G14" s="96">
        <f t="shared" si="2"/>
        <v>0</v>
      </c>
      <c r="H14" s="96">
        <f t="shared" si="2"/>
        <v>0</v>
      </c>
      <c r="I14" s="96"/>
      <c r="J14" s="96"/>
      <c r="K14" s="96"/>
    </row>
    <row r="15" spans="1:11" x14ac:dyDescent="0.2">
      <c r="A15" s="40"/>
      <c r="B15" s="104">
        <f t="shared" si="0"/>
        <v>2014</v>
      </c>
      <c r="C15" s="96"/>
      <c r="D15" s="96"/>
      <c r="E15" s="96"/>
      <c r="F15" s="96">
        <f t="shared" si="1"/>
        <v>0</v>
      </c>
      <c r="G15" s="96">
        <f t="shared" si="2"/>
        <v>0</v>
      </c>
      <c r="H15" s="96">
        <f t="shared" si="2"/>
        <v>0</v>
      </c>
      <c r="I15" s="96"/>
      <c r="J15" s="96"/>
      <c r="K15" s="96"/>
    </row>
    <row r="16" spans="1:11" x14ac:dyDescent="0.2">
      <c r="A16" s="40"/>
      <c r="B16" s="104">
        <f t="shared" si="0"/>
        <v>2015</v>
      </c>
      <c r="C16" s="96"/>
      <c r="D16" s="96"/>
      <c r="E16" s="96"/>
      <c r="F16" s="96">
        <f t="shared" si="1"/>
        <v>0</v>
      </c>
      <c r="G16" s="96">
        <f t="shared" si="2"/>
        <v>0</v>
      </c>
      <c r="H16" s="96">
        <f t="shared" si="2"/>
        <v>0</v>
      </c>
      <c r="I16" s="96"/>
      <c r="J16" s="96"/>
      <c r="K16" s="96"/>
    </row>
    <row r="17" spans="1:11" x14ac:dyDescent="0.2">
      <c r="A17" s="40"/>
      <c r="B17" s="104">
        <f t="shared" si="0"/>
        <v>2016</v>
      </c>
      <c r="C17" s="96"/>
      <c r="D17" s="96"/>
      <c r="E17" s="96"/>
      <c r="F17" s="96">
        <f t="shared" si="1"/>
        <v>0</v>
      </c>
      <c r="G17" s="96">
        <f t="shared" si="2"/>
        <v>0</v>
      </c>
      <c r="H17" s="96">
        <f t="shared" si="2"/>
        <v>0</v>
      </c>
      <c r="I17" s="96"/>
      <c r="J17" s="96"/>
      <c r="K17" s="96"/>
    </row>
    <row r="18" spans="1:11" x14ac:dyDescent="0.2">
      <c r="A18" s="40"/>
      <c r="B18" s="104">
        <f t="shared" si="0"/>
        <v>2017</v>
      </c>
      <c r="C18" s="96"/>
      <c r="D18" s="96"/>
      <c r="E18" s="96"/>
      <c r="F18" s="96">
        <f t="shared" si="1"/>
        <v>0</v>
      </c>
      <c r="G18" s="96">
        <f t="shared" si="2"/>
        <v>0</v>
      </c>
      <c r="H18" s="96">
        <f t="shared" si="2"/>
        <v>0</v>
      </c>
      <c r="I18" s="96"/>
      <c r="J18" s="96"/>
      <c r="K18" s="96"/>
    </row>
    <row r="19" spans="1:11" x14ac:dyDescent="0.2">
      <c r="A19" s="40"/>
      <c r="B19" s="104">
        <f t="shared" si="0"/>
        <v>2018</v>
      </c>
      <c r="C19" s="96"/>
      <c r="D19" s="96"/>
      <c r="E19" s="96"/>
      <c r="F19" s="96">
        <f t="shared" si="1"/>
        <v>0</v>
      </c>
      <c r="G19" s="96">
        <f t="shared" si="2"/>
        <v>0</v>
      </c>
      <c r="H19" s="96">
        <f t="shared" si="2"/>
        <v>0</v>
      </c>
      <c r="I19" s="96"/>
      <c r="J19" s="96"/>
      <c r="K19" s="96"/>
    </row>
    <row r="20" spans="1:11" x14ac:dyDescent="0.2">
      <c r="A20" s="40"/>
      <c r="B20" s="104">
        <f t="shared" si="0"/>
        <v>2019</v>
      </c>
      <c r="C20" s="96"/>
      <c r="D20" s="96"/>
      <c r="E20" s="96"/>
      <c r="F20" s="96">
        <f t="shared" si="1"/>
        <v>0</v>
      </c>
      <c r="G20" s="96">
        <f t="shared" si="2"/>
        <v>0</v>
      </c>
      <c r="H20" s="96">
        <f t="shared" si="2"/>
        <v>0</v>
      </c>
      <c r="I20" s="96"/>
      <c r="J20" s="96"/>
      <c r="K20" s="96"/>
    </row>
    <row r="21" spans="1:11" x14ac:dyDescent="0.2">
      <c r="A21" s="40"/>
      <c r="B21" s="104">
        <f t="shared" si="0"/>
        <v>2020</v>
      </c>
      <c r="C21" s="96"/>
      <c r="D21" s="96"/>
      <c r="E21" s="96"/>
      <c r="F21" s="96">
        <f t="shared" si="1"/>
        <v>0</v>
      </c>
      <c r="G21" s="96">
        <f t="shared" si="2"/>
        <v>0</v>
      </c>
      <c r="H21" s="96">
        <f t="shared" si="2"/>
        <v>0</v>
      </c>
      <c r="I21" s="96"/>
      <c r="J21" s="96"/>
      <c r="K21" s="96"/>
    </row>
    <row r="22" spans="1:11" x14ac:dyDescent="0.2">
      <c r="A22" s="40"/>
      <c r="B22" s="104">
        <f t="shared" si="0"/>
        <v>2021</v>
      </c>
      <c r="C22" s="96"/>
      <c r="D22" s="96"/>
      <c r="E22" s="96"/>
      <c r="F22" s="96">
        <f t="shared" si="1"/>
        <v>0</v>
      </c>
      <c r="G22" s="96">
        <f t="shared" si="2"/>
        <v>0</v>
      </c>
      <c r="H22" s="96">
        <f t="shared" si="2"/>
        <v>0</v>
      </c>
      <c r="I22" s="96"/>
      <c r="J22" s="96"/>
      <c r="K22" s="96"/>
    </row>
    <row r="23" spans="1:11" x14ac:dyDescent="0.2">
      <c r="A23" s="40"/>
      <c r="B23" s="104">
        <f>B24-1</f>
        <v>2022</v>
      </c>
      <c r="C23" s="96"/>
      <c r="D23" s="96"/>
      <c r="E23" s="96"/>
      <c r="F23" s="96">
        <f t="shared" si="1"/>
        <v>0</v>
      </c>
      <c r="G23" s="96">
        <f t="shared" si="2"/>
        <v>0</v>
      </c>
      <c r="H23" s="96">
        <f t="shared" si="2"/>
        <v>0</v>
      </c>
      <c r="I23" s="96"/>
      <c r="J23" s="96"/>
      <c r="K23" s="96"/>
    </row>
    <row r="24" spans="1:11" x14ac:dyDescent="0.2">
      <c r="A24" s="40"/>
      <c r="B24" s="104">
        <f>'A. Allgemeine Informationen'!C14</f>
        <v>2023</v>
      </c>
      <c r="C24" s="96"/>
      <c r="D24" s="96"/>
      <c r="E24" s="96"/>
      <c r="F24" s="96">
        <f t="shared" si="1"/>
        <v>0</v>
      </c>
      <c r="G24" s="96">
        <f t="shared" si="2"/>
        <v>0</v>
      </c>
      <c r="H24" s="96">
        <f t="shared" si="2"/>
        <v>0</v>
      </c>
      <c r="I24" s="96"/>
      <c r="J24" s="96"/>
      <c r="K24" s="96"/>
    </row>
    <row r="25" spans="1:11" s="107" customFormat="1" ht="15" x14ac:dyDescent="0.25">
      <c r="A25" s="138"/>
      <c r="B25" s="105" t="s">
        <v>82</v>
      </c>
      <c r="C25" s="106">
        <f t="shared" ref="C25:J25" si="3">SUM(C5:C24)</f>
        <v>0</v>
      </c>
      <c r="D25" s="106">
        <f t="shared" si="3"/>
        <v>0</v>
      </c>
      <c r="E25" s="106">
        <f t="shared" si="3"/>
        <v>0</v>
      </c>
      <c r="F25" s="106">
        <f>SUM(F5:F24)</f>
        <v>0</v>
      </c>
      <c r="G25" s="106">
        <f>SUM(G5:G24)</f>
        <v>0</v>
      </c>
      <c r="H25" s="106">
        <f t="shared" si="3"/>
        <v>0</v>
      </c>
      <c r="I25" s="106">
        <f t="shared" si="3"/>
        <v>0</v>
      </c>
      <c r="J25" s="106">
        <f t="shared" si="3"/>
        <v>0</v>
      </c>
      <c r="K25" s="106">
        <f t="shared" ref="K25" si="4">SUM(K5:K24)</f>
        <v>0</v>
      </c>
    </row>
  </sheetData>
  <phoneticPr fontId="8" type="noConversion"/>
  <pageMargins left="0.78740157499999996" right="0.78740157499999996" top="0.984251969" bottom="0.984251969" header="0.4921259845" footer="0.4921259845"/>
  <pageSetup paperSize="9" scale="77" orientation="landscape" r:id="rId1"/>
  <headerFooter alignWithMargins="0">
    <oddFooter>&amp;R&amp;12Seite &amp;P von &amp;N</oddFooter>
  </headerFooter>
  <ignoredErrors>
    <ignoredError sqref="F5:G24"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7">
    <tabColor indexed="43"/>
    <pageSetUpPr fitToPage="1"/>
  </sheetPr>
  <dimension ref="A1:J7"/>
  <sheetViews>
    <sheetView showGridLines="0" zoomScale="85" zoomScaleNormal="85" workbookViewId="0">
      <selection activeCell="I5" sqref="I5"/>
    </sheetView>
  </sheetViews>
  <sheetFormatPr baseColWidth="10" defaultColWidth="10" defaultRowHeight="14.25" x14ac:dyDescent="0.2"/>
  <cols>
    <col min="1" max="1" width="2.625" style="12" customWidth="1"/>
    <col min="2" max="2" width="22.75" style="12" customWidth="1"/>
    <col min="3" max="3" width="15.625" style="12" customWidth="1"/>
    <col min="4" max="4" width="53" style="12" customWidth="1"/>
    <col min="5" max="9" width="15.625" style="12" customWidth="1"/>
    <col min="10" max="10" width="75.625" style="12" customWidth="1"/>
    <col min="11" max="16384" width="10" style="12"/>
  </cols>
  <sheetData>
    <row r="1" spans="1:10" ht="15" x14ac:dyDescent="0.2">
      <c r="B1" s="60"/>
      <c r="D1" s="32"/>
    </row>
    <row r="2" spans="1:10" ht="15.75" x14ac:dyDescent="0.25">
      <c r="B2" s="29" t="s">
        <v>410</v>
      </c>
      <c r="C2" s="533"/>
      <c r="D2" s="533"/>
      <c r="F2" s="81"/>
    </row>
    <row r="3" spans="1:10" ht="15.75" x14ac:dyDescent="0.25">
      <c r="A3" s="29"/>
      <c r="E3" s="81"/>
      <c r="F3" s="82"/>
    </row>
    <row r="4" spans="1:10" ht="135" x14ac:dyDescent="0.25">
      <c r="A4" s="29"/>
      <c r="B4" s="14"/>
      <c r="C4" s="63"/>
      <c r="D4" s="61"/>
      <c r="E4" s="523" t="s">
        <v>441</v>
      </c>
      <c r="F4" s="523" t="s">
        <v>443</v>
      </c>
      <c r="G4" s="523" t="s">
        <v>442</v>
      </c>
      <c r="H4" s="523" t="s">
        <v>444</v>
      </c>
      <c r="I4" s="229" t="s">
        <v>445</v>
      </c>
      <c r="J4" s="229" t="s">
        <v>110</v>
      </c>
    </row>
    <row r="5" spans="1:10" ht="30" customHeight="1" x14ac:dyDescent="0.25">
      <c r="A5" s="29"/>
      <c r="B5" s="514" t="s">
        <v>406</v>
      </c>
      <c r="C5" s="513"/>
      <c r="D5" s="61"/>
      <c r="E5" s="558">
        <f>SUM(E6:E7)</f>
        <v>0</v>
      </c>
      <c r="F5" s="558">
        <f t="shared" ref="F5:H5" si="0">SUM(F6:F7)</f>
        <v>0</v>
      </c>
      <c r="G5" s="558">
        <f t="shared" si="0"/>
        <v>0</v>
      </c>
      <c r="H5" s="558">
        <f t="shared" si="0"/>
        <v>0</v>
      </c>
      <c r="I5" s="522"/>
      <c r="J5" s="557"/>
    </row>
    <row r="6" spans="1:10" ht="30" customHeight="1" x14ac:dyDescent="0.25">
      <c r="A6" s="29"/>
      <c r="B6" s="559" t="s">
        <v>446</v>
      </c>
      <c r="C6" s="513"/>
      <c r="D6" s="61"/>
      <c r="E6" s="522"/>
      <c r="F6" s="522"/>
      <c r="G6" s="522"/>
      <c r="H6" s="522"/>
      <c r="I6" s="556"/>
      <c r="J6" s="557"/>
    </row>
    <row r="7" spans="1:10" ht="30" customHeight="1" x14ac:dyDescent="0.25">
      <c r="A7" s="29"/>
      <c r="B7" s="559" t="s">
        <v>447</v>
      </c>
      <c r="C7" s="513"/>
      <c r="D7" s="61"/>
      <c r="E7" s="522"/>
      <c r="F7" s="522"/>
      <c r="G7" s="522"/>
      <c r="H7" s="522"/>
      <c r="I7" s="556"/>
      <c r="J7" s="557"/>
    </row>
  </sheetData>
  <pageMargins left="0.78740157499999996" right="0.78740157499999996" top="0.984251969" bottom="0.984251969" header="0.4921259845" footer="0.4921259845"/>
  <pageSetup paperSize="9" scale="31" fitToHeight="50" orientation="portrait" r:id="rId1"/>
  <headerFooter alignWithMargins="0">
    <oddFooter>&amp;R&amp;12Seite &amp;P von &amp;N</oddFooter>
  </headerFooter>
  <ignoredErrors>
    <ignoredError sqref="E5:H5"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Volatile">
    <tabColor indexed="43"/>
    <pageSetUpPr fitToPage="1"/>
  </sheetPr>
  <dimension ref="A1:J18"/>
  <sheetViews>
    <sheetView showGridLines="0" zoomScale="85" zoomScaleNormal="90" workbookViewId="0">
      <selection activeCell="E11" sqref="E11"/>
    </sheetView>
  </sheetViews>
  <sheetFormatPr baseColWidth="10" defaultColWidth="11" defaultRowHeight="14.25" x14ac:dyDescent="0.2"/>
  <cols>
    <col min="1" max="1" width="2.625" style="37" customWidth="1"/>
    <col min="2" max="2" width="2.375" style="37" customWidth="1"/>
    <col min="3" max="3" width="20.625" style="37" customWidth="1"/>
    <col min="4" max="4" width="2.375" style="37" customWidth="1"/>
    <col min="5" max="5" width="20.625" style="37" customWidth="1"/>
    <col min="6" max="6" width="2.375" style="37" customWidth="1"/>
    <col min="7" max="7" width="20.625" style="37" customWidth="1"/>
    <col min="8" max="8" width="2.375" style="37" customWidth="1"/>
    <col min="9" max="9" width="20.625" style="37" customWidth="1"/>
    <col min="10" max="10" width="2.375" style="37" customWidth="1"/>
    <col min="11" max="16384" width="11" style="37"/>
  </cols>
  <sheetData>
    <row r="1" spans="1:10" ht="15" x14ac:dyDescent="0.2">
      <c r="B1" s="67"/>
      <c r="C1" s="60"/>
      <c r="F1" s="32"/>
    </row>
    <row r="2" spans="1:10" ht="15.75" x14ac:dyDescent="0.25">
      <c r="B2" s="38" t="s">
        <v>0</v>
      </c>
      <c r="C2" s="38"/>
      <c r="D2" s="38"/>
      <c r="E2" s="38"/>
      <c r="F2" s="39"/>
    </row>
    <row r="3" spans="1:10" x14ac:dyDescent="0.2">
      <c r="A3" s="40"/>
      <c r="B3" s="40"/>
      <c r="C3" s="40"/>
      <c r="D3" s="40"/>
      <c r="E3" s="40"/>
      <c r="F3" s="40"/>
      <c r="G3" s="40"/>
      <c r="H3" s="40"/>
      <c r="I3" s="40"/>
      <c r="J3" s="40"/>
    </row>
    <row r="4" spans="1:10" x14ac:dyDescent="0.2">
      <c r="A4" s="40"/>
      <c r="B4" s="41"/>
      <c r="C4" s="42"/>
      <c r="D4" s="42"/>
      <c r="E4" s="51"/>
      <c r="F4" s="43"/>
      <c r="G4" s="40"/>
      <c r="H4" s="40"/>
      <c r="I4" s="40"/>
      <c r="J4" s="40"/>
    </row>
    <row r="5" spans="1:10" ht="45" x14ac:dyDescent="0.2">
      <c r="A5" s="40"/>
      <c r="B5" s="44"/>
      <c r="C5" s="52"/>
      <c r="D5" s="50"/>
      <c r="E5" s="53" t="s">
        <v>167</v>
      </c>
      <c r="F5" s="54"/>
      <c r="G5" s="50"/>
      <c r="H5" s="50"/>
      <c r="I5" s="50"/>
      <c r="J5" s="40"/>
    </row>
    <row r="6" spans="1:10" ht="24.95" customHeight="1" x14ac:dyDescent="0.2">
      <c r="A6" s="40"/>
      <c r="B6" s="44"/>
      <c r="C6" s="241" t="s">
        <v>242</v>
      </c>
      <c r="D6" s="50"/>
      <c r="E6" s="89">
        <v>37.9</v>
      </c>
      <c r="F6" s="54"/>
      <c r="G6" s="50"/>
      <c r="H6" s="50"/>
      <c r="I6" s="50"/>
      <c r="J6" s="40"/>
    </row>
    <row r="7" spans="1:10" ht="24.95" customHeight="1" x14ac:dyDescent="0.2">
      <c r="A7" s="40"/>
      <c r="B7" s="44"/>
      <c r="C7" s="241" t="s">
        <v>243</v>
      </c>
      <c r="D7" s="50"/>
      <c r="E7" s="454">
        <v>51.01</v>
      </c>
      <c r="F7" s="54"/>
      <c r="G7" s="50"/>
      <c r="H7" s="50"/>
      <c r="I7" s="50"/>
      <c r="J7" s="40"/>
    </row>
    <row r="8" spans="1:10" ht="24.95" customHeight="1" x14ac:dyDescent="0.2">
      <c r="A8" s="40"/>
      <c r="B8" s="44"/>
      <c r="C8" s="241" t="s">
        <v>244</v>
      </c>
      <c r="D8" s="50"/>
      <c r="E8" s="454">
        <v>46.69</v>
      </c>
      <c r="F8" s="54"/>
      <c r="G8" s="50"/>
      <c r="H8" s="50"/>
      <c r="I8" s="50"/>
      <c r="J8" s="40"/>
    </row>
    <row r="9" spans="1:10" ht="24.95" customHeight="1" x14ac:dyDescent="0.2">
      <c r="A9" s="40"/>
      <c r="B9" s="44"/>
      <c r="C9" s="241" t="s">
        <v>245</v>
      </c>
      <c r="D9" s="50"/>
      <c r="E9" s="454">
        <v>54.3</v>
      </c>
      <c r="F9" s="54"/>
      <c r="G9" s="50"/>
      <c r="H9" s="50"/>
      <c r="I9" s="50"/>
      <c r="J9" s="40"/>
    </row>
    <row r="10" spans="1:10" ht="24.95" customHeight="1" x14ac:dyDescent="0.2">
      <c r="A10" s="40"/>
      <c r="B10" s="44"/>
      <c r="C10" s="241" t="s">
        <v>246</v>
      </c>
      <c r="D10" s="50"/>
      <c r="E10" s="285">
        <v>143.72999999999999</v>
      </c>
      <c r="F10" s="54"/>
      <c r="G10" s="50"/>
      <c r="H10" s="50"/>
      <c r="I10" s="50"/>
      <c r="J10" s="40"/>
    </row>
    <row r="11" spans="1:10" x14ac:dyDescent="0.2">
      <c r="A11" s="40"/>
      <c r="B11" s="47"/>
      <c r="C11" s="55"/>
      <c r="D11" s="48"/>
      <c r="E11" s="56"/>
      <c r="F11" s="46"/>
      <c r="G11" s="50"/>
      <c r="H11" s="50"/>
      <c r="I11" s="50"/>
      <c r="J11" s="40"/>
    </row>
    <row r="12" spans="1:10" x14ac:dyDescent="0.2">
      <c r="A12" s="40"/>
      <c r="B12" s="40"/>
      <c r="C12" s="50"/>
      <c r="D12" s="50"/>
      <c r="E12" s="50"/>
      <c r="F12" s="50"/>
      <c r="G12" s="50"/>
      <c r="H12" s="50"/>
      <c r="I12" s="50"/>
      <c r="J12" s="40"/>
    </row>
    <row r="13" spans="1:10" x14ac:dyDescent="0.2">
      <c r="A13" s="40"/>
      <c r="B13" s="41"/>
      <c r="C13" s="57"/>
      <c r="D13" s="57"/>
      <c r="E13" s="57"/>
      <c r="F13" s="57"/>
      <c r="G13" s="57"/>
      <c r="H13" s="57"/>
      <c r="I13" s="57"/>
      <c r="J13" s="43"/>
    </row>
    <row r="14" spans="1:10" ht="75" x14ac:dyDescent="0.2">
      <c r="A14" s="40"/>
      <c r="B14" s="44"/>
      <c r="C14" s="53" t="str">
        <f>"Referenzpreis für die Anpassung der Volatilen Kostenanteile "&amp;'A. Allgemeine Informationen'!C14</f>
        <v>Referenzpreis für die Anpassung der Volatilen Kostenanteile 2023</v>
      </c>
      <c r="D14" s="58"/>
      <c r="E14" s="53" t="s">
        <v>315</v>
      </c>
      <c r="F14" s="59"/>
      <c r="G14" s="53" t="s">
        <v>36</v>
      </c>
      <c r="H14" s="59"/>
      <c r="I14" s="53" t="s">
        <v>408</v>
      </c>
      <c r="J14" s="45"/>
    </row>
    <row r="15" spans="1:10" ht="16.5" x14ac:dyDescent="0.2">
      <c r="A15" s="40"/>
      <c r="B15" s="44"/>
      <c r="C15" s="58" t="s">
        <v>47</v>
      </c>
      <c r="D15" s="58" t="s">
        <v>50</v>
      </c>
      <c r="E15" s="58" t="s">
        <v>46</v>
      </c>
      <c r="F15" s="58" t="s">
        <v>49</v>
      </c>
      <c r="G15" s="58" t="s">
        <v>37</v>
      </c>
      <c r="H15" s="58" t="s">
        <v>51</v>
      </c>
      <c r="I15" s="58" t="s">
        <v>48</v>
      </c>
      <c r="J15" s="45"/>
    </row>
    <row r="16" spans="1:10" ht="15" x14ac:dyDescent="0.2">
      <c r="A16" s="40"/>
      <c r="B16" s="44"/>
      <c r="C16" s="52" t="s">
        <v>168</v>
      </c>
      <c r="D16" s="58"/>
      <c r="E16" s="52" t="s">
        <v>52</v>
      </c>
      <c r="F16" s="58"/>
      <c r="G16" s="52" t="s">
        <v>160</v>
      </c>
      <c r="H16" s="58"/>
      <c r="I16" s="52" t="s">
        <v>160</v>
      </c>
      <c r="J16" s="45"/>
    </row>
    <row r="17" spans="1:10" ht="24.95" customHeight="1" x14ac:dyDescent="0.2">
      <c r="A17" s="40"/>
      <c r="B17" s="44"/>
      <c r="C17" s="89">
        <f>IF('A. Allgemeine Informationen'!C14=2019,E6,
IF('A. Allgemeine Informationen'!C14=2020,E7,
IF('A. Allgemeine Informationen'!C14=2021,E8,
IF('A. Allgemeine Informationen'!C14=2022,E9,
IF('A. Allgemeine Informationen'!C14=2023,E10,
0)))))</f>
        <v>143.72999999999999</v>
      </c>
      <c r="D17" s="59"/>
      <c r="E17" s="146"/>
      <c r="F17" s="50"/>
      <c r="G17" s="147"/>
      <c r="H17" s="50"/>
      <c r="I17" s="148">
        <f>(C17*E17/1000)-G17</f>
        <v>0</v>
      </c>
      <c r="J17" s="45"/>
    </row>
    <row r="18" spans="1:10" x14ac:dyDescent="0.2">
      <c r="A18" s="40"/>
      <c r="B18" s="47"/>
      <c r="C18" s="48"/>
      <c r="D18" s="48"/>
      <c r="E18" s="48"/>
      <c r="F18" s="48"/>
      <c r="G18" s="48"/>
      <c r="H18" s="48"/>
      <c r="I18" s="48"/>
      <c r="J18" s="49"/>
    </row>
  </sheetData>
  <phoneticPr fontId="0" type="noConversion"/>
  <pageMargins left="0.78740157499999996" right="0.78740157499999996" top="0.984251969" bottom="0.984251969" header="0.4921259845" footer="0.4921259845"/>
  <pageSetup paperSize="9" scale="67" fitToHeight="2" orientation="portrait" r:id="rId1"/>
  <headerFooter alignWithMargins="0">
    <oddFooter>&amp;R&amp;12Seite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hangelog">
    <pageSetUpPr fitToPage="1"/>
  </sheetPr>
  <dimension ref="B1:J33"/>
  <sheetViews>
    <sheetView zoomScaleNormal="100" workbookViewId="0">
      <pane ySplit="3" topLeftCell="A16" activePane="bottomLeft" state="frozen"/>
      <selection pane="bottomLeft" activeCell="H30" sqref="H30"/>
    </sheetView>
  </sheetViews>
  <sheetFormatPr baseColWidth="10" defaultColWidth="11" defaultRowHeight="12.75" x14ac:dyDescent="0.2"/>
  <cols>
    <col min="1" max="1" width="2.375" style="442" customWidth="1"/>
    <col min="2" max="2" width="6.125" style="442" customWidth="1"/>
    <col min="3" max="3" width="7.875" style="442" customWidth="1"/>
    <col min="4" max="4" width="11.375" style="442" customWidth="1"/>
    <col min="5" max="5" width="40.625" style="442" customWidth="1"/>
    <col min="6" max="6" width="21.375" style="442" bestFit="1" customWidth="1"/>
    <col min="7" max="7" width="16.875" style="442" customWidth="1"/>
    <col min="8" max="8" width="87.875" style="442" customWidth="1"/>
    <col min="9" max="9" width="2.375" style="442" customWidth="1"/>
    <col min="10" max="16384" width="11" style="442"/>
  </cols>
  <sheetData>
    <row r="1" spans="2:8" ht="30" customHeight="1" x14ac:dyDescent="0.2">
      <c r="B1" s="441" t="s">
        <v>341</v>
      </c>
    </row>
    <row r="2" spans="2:8" ht="12" customHeight="1" x14ac:dyDescent="0.2">
      <c r="H2" s="443"/>
    </row>
    <row r="3" spans="2:8" ht="21" customHeight="1" x14ac:dyDescent="0.2">
      <c r="B3" s="444" t="s">
        <v>73</v>
      </c>
      <c r="C3" s="444" t="s">
        <v>342</v>
      </c>
      <c r="D3" s="444" t="s">
        <v>343</v>
      </c>
      <c r="E3" s="444" t="s">
        <v>344</v>
      </c>
      <c r="F3" s="444" t="s">
        <v>88</v>
      </c>
      <c r="G3" s="444" t="s">
        <v>345</v>
      </c>
      <c r="H3" s="444" t="s">
        <v>346</v>
      </c>
    </row>
    <row r="4" spans="2:8" ht="15" customHeight="1" x14ac:dyDescent="0.2">
      <c r="B4" s="445">
        <v>2019</v>
      </c>
      <c r="C4" s="445" t="s">
        <v>347</v>
      </c>
      <c r="D4" s="447">
        <v>43419</v>
      </c>
      <c r="E4" s="448" t="s">
        <v>349</v>
      </c>
      <c r="F4" s="449" t="s">
        <v>49</v>
      </c>
      <c r="G4" s="449" t="s">
        <v>49</v>
      </c>
      <c r="H4" s="450"/>
    </row>
    <row r="5" spans="2:8" ht="15" customHeight="1" x14ac:dyDescent="0.2">
      <c r="B5" s="445">
        <v>2020</v>
      </c>
      <c r="C5" s="445" t="s">
        <v>347</v>
      </c>
      <c r="D5" s="451">
        <v>43740</v>
      </c>
      <c r="E5" s="452" t="s">
        <v>348</v>
      </c>
      <c r="F5" s="449" t="s">
        <v>49</v>
      </c>
      <c r="G5" s="449" t="s">
        <v>49</v>
      </c>
      <c r="H5" s="452"/>
    </row>
    <row r="6" spans="2:8" x14ac:dyDescent="0.2">
      <c r="B6" s="571">
        <v>2021</v>
      </c>
      <c r="C6" s="571" t="s">
        <v>347</v>
      </c>
      <c r="D6" s="574">
        <v>44085</v>
      </c>
      <c r="E6" s="577" t="s">
        <v>399</v>
      </c>
      <c r="F6" s="453" t="s">
        <v>280</v>
      </c>
      <c r="G6" s="516" t="s">
        <v>400</v>
      </c>
      <c r="H6" s="515" t="s">
        <v>403</v>
      </c>
    </row>
    <row r="7" spans="2:8" x14ac:dyDescent="0.2">
      <c r="B7" s="572"/>
      <c r="C7" s="572"/>
      <c r="D7" s="575"/>
      <c r="E7" s="578"/>
      <c r="F7" s="453" t="s">
        <v>32</v>
      </c>
      <c r="G7" s="516" t="s">
        <v>401</v>
      </c>
      <c r="H7" s="515" t="s">
        <v>402</v>
      </c>
    </row>
    <row r="8" spans="2:8" ht="15" customHeight="1" x14ac:dyDescent="0.2">
      <c r="B8" s="572"/>
      <c r="C8" s="572"/>
      <c r="D8" s="575"/>
      <c r="E8" s="578"/>
      <c r="F8" s="453" t="s">
        <v>135</v>
      </c>
      <c r="G8" s="453" t="s">
        <v>351</v>
      </c>
      <c r="H8" s="452" t="s">
        <v>352</v>
      </c>
    </row>
    <row r="9" spans="2:8" ht="45" customHeight="1" x14ac:dyDescent="0.2">
      <c r="B9" s="572"/>
      <c r="C9" s="572"/>
      <c r="D9" s="575"/>
      <c r="E9" s="578"/>
      <c r="F9" s="453" t="s">
        <v>99</v>
      </c>
      <c r="G9" s="453"/>
      <c r="H9" s="515" t="s">
        <v>395</v>
      </c>
    </row>
    <row r="10" spans="2:8" ht="30" customHeight="1" x14ac:dyDescent="0.2">
      <c r="B10" s="572"/>
      <c r="C10" s="572"/>
      <c r="D10" s="575"/>
      <c r="E10" s="578"/>
      <c r="F10" s="453" t="s">
        <v>100</v>
      </c>
      <c r="G10" s="453"/>
      <c r="H10" s="515" t="s">
        <v>394</v>
      </c>
    </row>
    <row r="11" spans="2:8" ht="15" customHeight="1" x14ac:dyDescent="0.2">
      <c r="B11" s="572"/>
      <c r="C11" s="572"/>
      <c r="D11" s="575"/>
      <c r="E11" s="578"/>
      <c r="F11" s="453" t="s">
        <v>373</v>
      </c>
      <c r="G11" s="453" t="s">
        <v>374</v>
      </c>
      <c r="H11" s="452" t="s">
        <v>378</v>
      </c>
    </row>
    <row r="12" spans="2:8" ht="15" customHeight="1" x14ac:dyDescent="0.2">
      <c r="B12" s="572"/>
      <c r="C12" s="572"/>
      <c r="D12" s="575"/>
      <c r="E12" s="578"/>
      <c r="F12" s="453" t="s">
        <v>376</v>
      </c>
      <c r="G12" s="453" t="s">
        <v>375</v>
      </c>
      <c r="H12" s="452" t="s">
        <v>378</v>
      </c>
    </row>
    <row r="13" spans="2:8" ht="15" customHeight="1" x14ac:dyDescent="0.2">
      <c r="B13" s="572"/>
      <c r="C13" s="572"/>
      <c r="D13" s="575"/>
      <c r="E13" s="578"/>
      <c r="F13" s="453" t="s">
        <v>377</v>
      </c>
      <c r="G13" s="453" t="s">
        <v>375</v>
      </c>
      <c r="H13" s="452" t="s">
        <v>378</v>
      </c>
    </row>
    <row r="14" spans="2:8" ht="15" customHeight="1" x14ac:dyDescent="0.2">
      <c r="B14" s="572"/>
      <c r="C14" s="572"/>
      <c r="D14" s="575"/>
      <c r="E14" s="578"/>
      <c r="F14" s="530" t="s">
        <v>236</v>
      </c>
      <c r="G14" s="453" t="s">
        <v>379</v>
      </c>
      <c r="H14" s="452" t="s">
        <v>380</v>
      </c>
    </row>
    <row r="15" spans="2:8" ht="15" customHeight="1" x14ac:dyDescent="0.2">
      <c r="B15" s="573"/>
      <c r="C15" s="573"/>
      <c r="D15" s="576"/>
      <c r="E15" s="579"/>
      <c r="F15" s="453" t="s">
        <v>40</v>
      </c>
      <c r="G15" s="453" t="s">
        <v>381</v>
      </c>
      <c r="H15" s="452" t="s">
        <v>404</v>
      </c>
    </row>
    <row r="16" spans="2:8" ht="30" customHeight="1" x14ac:dyDescent="0.2">
      <c r="B16" s="571">
        <v>2022</v>
      </c>
      <c r="C16" s="571" t="s">
        <v>347</v>
      </c>
      <c r="D16" s="574">
        <v>44448</v>
      </c>
      <c r="E16" s="577" t="s">
        <v>451</v>
      </c>
      <c r="F16" s="530" t="s">
        <v>280</v>
      </c>
      <c r="G16" s="560" t="s">
        <v>435</v>
      </c>
      <c r="H16" s="554" t="s">
        <v>434</v>
      </c>
    </row>
    <row r="17" spans="2:10" ht="75" customHeight="1" x14ac:dyDescent="0.2">
      <c r="B17" s="572"/>
      <c r="C17" s="572"/>
      <c r="D17" s="575"/>
      <c r="E17" s="578"/>
      <c r="F17" s="530" t="s">
        <v>32</v>
      </c>
      <c r="G17" s="560" t="s">
        <v>454</v>
      </c>
      <c r="H17" s="554" t="s">
        <v>440</v>
      </c>
    </row>
    <row r="18" spans="2:10" ht="15" customHeight="1" x14ac:dyDescent="0.2">
      <c r="B18" s="572"/>
      <c r="C18" s="572"/>
      <c r="D18" s="575"/>
      <c r="E18" s="578"/>
      <c r="F18" s="530" t="s">
        <v>135</v>
      </c>
      <c r="G18" s="560" t="s">
        <v>452</v>
      </c>
      <c r="H18" s="554" t="s">
        <v>453</v>
      </c>
    </row>
    <row r="19" spans="2:10" ht="15" customHeight="1" x14ac:dyDescent="0.2">
      <c r="B19" s="572"/>
      <c r="C19" s="572"/>
      <c r="D19" s="575"/>
      <c r="E19" s="578"/>
      <c r="F19" s="530" t="s">
        <v>100</v>
      </c>
      <c r="G19" s="530" t="s">
        <v>430</v>
      </c>
      <c r="H19" s="561" t="s">
        <v>429</v>
      </c>
    </row>
    <row r="20" spans="2:10" x14ac:dyDescent="0.2">
      <c r="B20" s="572"/>
      <c r="C20" s="572"/>
      <c r="D20" s="575"/>
      <c r="E20" s="578"/>
      <c r="F20" s="530" t="s">
        <v>236</v>
      </c>
      <c r="G20" s="530"/>
      <c r="H20" s="561" t="s">
        <v>449</v>
      </c>
    </row>
    <row r="21" spans="2:10" x14ac:dyDescent="0.2">
      <c r="B21" s="572"/>
      <c r="C21" s="572"/>
      <c r="D21" s="575"/>
      <c r="E21" s="578"/>
      <c r="F21" s="530" t="s">
        <v>448</v>
      </c>
      <c r="G21" s="530"/>
      <c r="H21" s="561" t="s">
        <v>450</v>
      </c>
    </row>
    <row r="22" spans="2:10" ht="30" customHeight="1" x14ac:dyDescent="0.2">
      <c r="B22" s="573"/>
      <c r="C22" s="573"/>
      <c r="D22" s="576"/>
      <c r="E22" s="579"/>
      <c r="F22" s="530" t="s">
        <v>40</v>
      </c>
      <c r="G22" s="560" t="s">
        <v>436</v>
      </c>
      <c r="H22" s="554" t="s">
        <v>437</v>
      </c>
    </row>
    <row r="23" spans="2:10" ht="15" customHeight="1" x14ac:dyDescent="0.2">
      <c r="B23" s="568">
        <v>2023</v>
      </c>
      <c r="C23" s="568" t="s">
        <v>347</v>
      </c>
      <c r="D23" s="574">
        <v>44811</v>
      </c>
      <c r="E23" s="577" t="s">
        <v>485</v>
      </c>
      <c r="F23" s="453" t="s">
        <v>22</v>
      </c>
      <c r="G23" s="453" t="s">
        <v>457</v>
      </c>
      <c r="H23" s="452" t="s">
        <v>460</v>
      </c>
    </row>
    <row r="24" spans="2:10" ht="15" customHeight="1" x14ac:dyDescent="0.2">
      <c r="B24" s="569"/>
      <c r="C24" s="569"/>
      <c r="D24" s="575"/>
      <c r="E24" s="578"/>
      <c r="F24" s="530" t="s">
        <v>280</v>
      </c>
      <c r="G24" s="560" t="s">
        <v>458</v>
      </c>
      <c r="H24" s="554" t="s">
        <v>459</v>
      </c>
    </row>
    <row r="25" spans="2:10" ht="105" customHeight="1" x14ac:dyDescent="0.2">
      <c r="B25" s="569"/>
      <c r="C25" s="569"/>
      <c r="D25" s="575"/>
      <c r="E25" s="578"/>
      <c r="F25" s="453" t="s">
        <v>32</v>
      </c>
      <c r="G25" s="453"/>
      <c r="H25" s="515" t="s">
        <v>478</v>
      </c>
      <c r="J25" s="566"/>
    </row>
    <row r="26" spans="2:10" x14ac:dyDescent="0.2">
      <c r="B26" s="569"/>
      <c r="C26" s="569"/>
      <c r="D26" s="575"/>
      <c r="E26" s="578"/>
      <c r="F26" s="453" t="s">
        <v>32</v>
      </c>
      <c r="G26" s="453" t="s">
        <v>475</v>
      </c>
      <c r="H26" s="554" t="s">
        <v>378</v>
      </c>
    </row>
    <row r="27" spans="2:10" x14ac:dyDescent="0.2">
      <c r="B27" s="569"/>
      <c r="C27" s="569"/>
      <c r="D27" s="575"/>
      <c r="E27" s="578"/>
      <c r="F27" s="453" t="s">
        <v>100</v>
      </c>
      <c r="G27" s="453" t="s">
        <v>470</v>
      </c>
      <c r="H27" s="554" t="s">
        <v>453</v>
      </c>
    </row>
    <row r="28" spans="2:10" x14ac:dyDescent="0.2">
      <c r="B28" s="569"/>
      <c r="C28" s="569"/>
      <c r="D28" s="575"/>
      <c r="E28" s="578"/>
      <c r="F28" s="453" t="s">
        <v>373</v>
      </c>
      <c r="G28" s="453" t="s">
        <v>470</v>
      </c>
      <c r="H28" s="554" t="s">
        <v>453</v>
      </c>
    </row>
    <row r="29" spans="2:10" x14ac:dyDescent="0.2">
      <c r="B29" s="569"/>
      <c r="C29" s="569"/>
      <c r="D29" s="575"/>
      <c r="E29" s="578"/>
      <c r="F29" s="453" t="s">
        <v>98</v>
      </c>
      <c r="G29" s="453"/>
      <c r="H29" s="452" t="s">
        <v>471</v>
      </c>
    </row>
    <row r="30" spans="2:10" x14ac:dyDescent="0.2">
      <c r="B30" s="570"/>
      <c r="C30" s="570"/>
      <c r="D30" s="576"/>
      <c r="E30" s="579"/>
      <c r="F30" s="453" t="s">
        <v>40</v>
      </c>
      <c r="G30" s="560" t="s">
        <v>486</v>
      </c>
      <c r="H30" s="554" t="s">
        <v>487</v>
      </c>
    </row>
    <row r="31" spans="2:10" x14ac:dyDescent="0.2">
      <c r="B31" s="445"/>
      <c r="C31" s="446"/>
      <c r="D31" s="451"/>
      <c r="E31" s="452"/>
      <c r="F31" s="453"/>
      <c r="G31" s="453"/>
      <c r="H31" s="452"/>
    </row>
    <row r="32" spans="2:10" x14ac:dyDescent="0.2">
      <c r="B32" s="445"/>
      <c r="C32" s="446"/>
      <c r="D32" s="451"/>
      <c r="E32" s="452"/>
      <c r="F32" s="453"/>
      <c r="G32" s="453"/>
      <c r="H32" s="452"/>
    </row>
    <row r="33" spans="2:8" x14ac:dyDescent="0.2">
      <c r="B33" s="445"/>
      <c r="C33" s="446"/>
      <c r="D33" s="451"/>
      <c r="E33" s="452"/>
      <c r="F33" s="453"/>
      <c r="G33" s="453"/>
      <c r="H33" s="452"/>
    </row>
  </sheetData>
  <mergeCells count="12">
    <mergeCell ref="B23:B30"/>
    <mergeCell ref="C23:C30"/>
    <mergeCell ref="D23:D30"/>
    <mergeCell ref="E23:E30"/>
    <mergeCell ref="B6:B15"/>
    <mergeCell ref="C6:C15"/>
    <mergeCell ref="D6:D15"/>
    <mergeCell ref="E6:E15"/>
    <mergeCell ref="E16:E22"/>
    <mergeCell ref="D16:D22"/>
    <mergeCell ref="B16:B22"/>
    <mergeCell ref="C16:C22"/>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A">
    <tabColor indexed="43"/>
    <pageSetUpPr fitToPage="1"/>
  </sheetPr>
  <dimension ref="A1:C24"/>
  <sheetViews>
    <sheetView showGridLines="0" tabSelected="1" zoomScale="85" zoomScaleNormal="85" zoomScaleSheetLayoutView="90" workbookViewId="0"/>
  </sheetViews>
  <sheetFormatPr baseColWidth="10" defaultColWidth="11" defaultRowHeight="14.25" x14ac:dyDescent="0.2"/>
  <cols>
    <col min="1" max="1" width="2.75" style="3" customWidth="1"/>
    <col min="2" max="2" width="45.25" style="3" customWidth="1"/>
    <col min="3" max="3" width="38.5" style="9" customWidth="1"/>
    <col min="4" max="16384" width="11" style="3"/>
  </cols>
  <sheetData>
    <row r="1" spans="1:3" ht="15" x14ac:dyDescent="0.2">
      <c r="A1" s="598" t="s">
        <v>485</v>
      </c>
      <c r="B1" s="599"/>
      <c r="C1" s="133"/>
    </row>
    <row r="2" spans="1:3" ht="39.950000000000003" customHeight="1" x14ac:dyDescent="0.3">
      <c r="A2" s="134" t="s">
        <v>57</v>
      </c>
      <c r="B2" s="221"/>
      <c r="C2" s="221"/>
    </row>
    <row r="3" spans="1:3" ht="18" x14ac:dyDescent="0.25">
      <c r="A3" s="135"/>
      <c r="B3" s="5"/>
      <c r="C3" s="6"/>
    </row>
    <row r="4" spans="1:3" ht="15.75" x14ac:dyDescent="0.25">
      <c r="A4" s="135"/>
      <c r="B4" s="68" t="s">
        <v>20</v>
      </c>
      <c r="C4" s="4"/>
    </row>
    <row r="5" spans="1:3" ht="15.75" x14ac:dyDescent="0.25">
      <c r="A5" s="135"/>
      <c r="B5" s="1"/>
      <c r="C5" s="1"/>
    </row>
    <row r="6" spans="1:3" ht="30" customHeight="1" x14ac:dyDescent="0.2">
      <c r="A6" s="135"/>
      <c r="B6" s="2" t="s">
        <v>64</v>
      </c>
      <c r="C6" s="71"/>
    </row>
    <row r="7" spans="1:3" ht="15.75" x14ac:dyDescent="0.25">
      <c r="A7" s="135"/>
      <c r="B7" s="1"/>
      <c r="C7" s="4"/>
    </row>
    <row r="8" spans="1:3" ht="30" customHeight="1" x14ac:dyDescent="0.2">
      <c r="A8" s="135"/>
      <c r="B8" s="10" t="s">
        <v>65</v>
      </c>
      <c r="C8" s="85"/>
    </row>
    <row r="9" spans="1:3" ht="15" x14ac:dyDescent="0.25">
      <c r="A9" s="135"/>
      <c r="B9" s="8"/>
      <c r="C9" s="7"/>
    </row>
    <row r="10" spans="1:3" ht="30" customHeight="1" x14ac:dyDescent="0.2">
      <c r="A10" s="135"/>
      <c r="B10" s="10" t="s">
        <v>113</v>
      </c>
      <c r="C10" s="70"/>
    </row>
    <row r="11" spans="1:3" ht="30" customHeight="1" x14ac:dyDescent="0.2">
      <c r="A11" s="135"/>
      <c r="B11" s="10" t="s">
        <v>9</v>
      </c>
      <c r="C11" s="70">
        <v>1</v>
      </c>
    </row>
    <row r="12" spans="1:3" ht="30" customHeight="1" x14ac:dyDescent="0.2">
      <c r="A12" s="135"/>
      <c r="B12" s="28" t="s">
        <v>43</v>
      </c>
      <c r="C12" s="70" t="s">
        <v>66</v>
      </c>
    </row>
    <row r="13" spans="1:3" ht="30" customHeight="1" x14ac:dyDescent="0.2">
      <c r="A13" s="135"/>
      <c r="B13" s="10" t="s">
        <v>456</v>
      </c>
      <c r="C13" s="70"/>
    </row>
    <row r="14" spans="1:3" ht="30" customHeight="1" x14ac:dyDescent="0.2">
      <c r="A14" s="135"/>
      <c r="B14" s="28" t="s">
        <v>44</v>
      </c>
      <c r="C14" s="70">
        <v>2023</v>
      </c>
    </row>
    <row r="15" spans="1:3" ht="15" x14ac:dyDescent="0.2">
      <c r="A15" s="135"/>
      <c r="B15" s="33"/>
      <c r="C15" s="34"/>
    </row>
    <row r="16" spans="1:3" ht="30" customHeight="1" x14ac:dyDescent="0.2">
      <c r="A16" s="135"/>
      <c r="B16" s="28" t="s">
        <v>45</v>
      </c>
      <c r="C16" s="70" t="s">
        <v>350</v>
      </c>
    </row>
    <row r="17" spans="1:3" ht="15" x14ac:dyDescent="0.2">
      <c r="A17" s="135"/>
      <c r="B17" s="36" t="str">
        <f>IF(C16="ja","Bitte denken Sie daran, dass Tabellenblatt 'D. Netzübergänge' ebenfalls auszufüllen!","")</f>
        <v/>
      </c>
      <c r="C17" s="376"/>
    </row>
    <row r="18" spans="1:3" x14ac:dyDescent="0.2">
      <c r="C18" s="3"/>
    </row>
    <row r="19" spans="1:3" x14ac:dyDescent="0.2">
      <c r="C19" s="3"/>
    </row>
    <row r="20" spans="1:3" x14ac:dyDescent="0.2">
      <c r="C20" s="3"/>
    </row>
    <row r="21" spans="1:3" x14ac:dyDescent="0.2">
      <c r="C21" s="3"/>
    </row>
    <row r="22" spans="1:3" x14ac:dyDescent="0.2">
      <c r="C22" s="3"/>
    </row>
    <row r="23" spans="1:3" x14ac:dyDescent="0.2">
      <c r="C23" s="3"/>
    </row>
    <row r="24" spans="1:3" x14ac:dyDescent="0.2">
      <c r="C24" s="3"/>
    </row>
  </sheetData>
  <protectedRanges>
    <protectedRange sqref="C6 C8 C10:C17" name="Bereich1"/>
  </protectedRanges>
  <phoneticPr fontId="0" type="noConversion"/>
  <dataValidations count="5">
    <dataValidation allowBlank="1" showInputMessage="1" showErrorMessage="1" errorTitle="Unzulässige Netznummer" error="Bitte geben Sie Ihre zugewiesene Netznummer an!" sqref="C17"/>
    <dataValidation type="whole" allowBlank="1" showInputMessage="1" showErrorMessage="1" errorTitle="Unzulässige Netznummer" error="Bitte geben Sie Ihre zugewiesene Netznummer an!" sqref="C11">
      <formula1>1</formula1>
      <formula2>100</formula2>
    </dataValidation>
    <dataValidation type="list" allowBlank="1" showInputMessage="1" showErrorMessage="1" sqref="C12">
      <formula1>"bitte wählen,Regelverfahren,Vereinfachtes Verfahren"</formula1>
    </dataValidation>
    <dataValidation type="whole" allowBlank="1" showInputMessage="1" showErrorMessage="1" errorTitle="Unzulässige Betriebsnummer" error="Bitte geben Sie Ihre zugewiesene Betriebsnummer an!" sqref="C10">
      <formula1>10000000</formula1>
      <formula2>10099999</formula2>
    </dataValidation>
    <dataValidation type="list" allowBlank="1" showInputMessage="1" showErrorMessage="1" sqref="C16">
      <formula1>"bitte wählen,ja,nein"</formula1>
    </dataValidation>
  </dataValidations>
  <pageMargins left="0.78740157480314965" right="0.78740157480314965" top="0.78740157480314965" bottom="0.78740157480314965" header="0.51181102362204722" footer="0.51181102362204722"/>
  <pageSetup paperSize="9" scale="70" orientation="portrait" r:id="rId1"/>
  <headerFooter alignWithMargins="0">
    <oddFooter>&amp;C &amp;R&amp;12Seite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B">
    <tabColor rgb="FFFFFF99"/>
    <pageSetUpPr fitToPage="1"/>
  </sheetPr>
  <dimension ref="B1:O15"/>
  <sheetViews>
    <sheetView showGridLines="0" zoomScaleNormal="100" workbookViewId="0"/>
  </sheetViews>
  <sheetFormatPr baseColWidth="10" defaultRowHeight="12.75" x14ac:dyDescent="0.2"/>
  <cols>
    <col min="1" max="1" width="2.625" style="377" customWidth="1"/>
    <col min="2" max="2" width="12.625" style="377" customWidth="1"/>
    <col min="3" max="15" width="15.625" style="377" customWidth="1"/>
    <col min="16" max="16" width="13.375" style="377" customWidth="1"/>
    <col min="17" max="254" width="11" style="377"/>
    <col min="255" max="255" width="4.125" style="377" customWidth="1"/>
    <col min="256" max="256" width="11.75" style="377" customWidth="1"/>
    <col min="257" max="258" width="18.125" style="377" customWidth="1"/>
    <col min="259" max="259" width="4.125" style="377" customWidth="1"/>
    <col min="260" max="260" width="14.625" style="377" customWidth="1"/>
    <col min="261" max="269" width="18.125" style="377" customWidth="1"/>
    <col min="270" max="270" width="12.25" style="377" customWidth="1"/>
    <col min="271" max="272" width="13.375" style="377" customWidth="1"/>
    <col min="273" max="510" width="11" style="377"/>
    <col min="511" max="511" width="4.125" style="377" customWidth="1"/>
    <col min="512" max="512" width="11.75" style="377" customWidth="1"/>
    <col min="513" max="514" width="18.125" style="377" customWidth="1"/>
    <col min="515" max="515" width="4.125" style="377" customWidth="1"/>
    <col min="516" max="516" width="14.625" style="377" customWidth="1"/>
    <col min="517" max="525" width="18.125" style="377" customWidth="1"/>
    <col min="526" max="526" width="12.25" style="377" customWidth="1"/>
    <col min="527" max="528" width="13.375" style="377" customWidth="1"/>
    <col min="529" max="766" width="11" style="377"/>
    <col min="767" max="767" width="4.125" style="377" customWidth="1"/>
    <col min="768" max="768" width="11.75" style="377" customWidth="1"/>
    <col min="769" max="770" width="18.125" style="377" customWidth="1"/>
    <col min="771" max="771" width="4.125" style="377" customWidth="1"/>
    <col min="772" max="772" width="14.625" style="377" customWidth="1"/>
    <col min="773" max="781" width="18.125" style="377" customWidth="1"/>
    <col min="782" max="782" width="12.25" style="377" customWidth="1"/>
    <col min="783" max="784" width="13.375" style="377" customWidth="1"/>
    <col min="785" max="1022" width="11" style="377"/>
    <col min="1023" max="1023" width="4.125" style="377" customWidth="1"/>
    <col min="1024" max="1024" width="11.75" style="377" customWidth="1"/>
    <col min="1025" max="1026" width="18.125" style="377" customWidth="1"/>
    <col min="1027" max="1027" width="4.125" style="377" customWidth="1"/>
    <col min="1028" max="1028" width="14.625" style="377" customWidth="1"/>
    <col min="1029" max="1037" width="18.125" style="377" customWidth="1"/>
    <col min="1038" max="1038" width="12.25" style="377" customWidth="1"/>
    <col min="1039" max="1040" width="13.375" style="377" customWidth="1"/>
    <col min="1041" max="1278" width="11" style="377"/>
    <col min="1279" max="1279" width="4.125" style="377" customWidth="1"/>
    <col min="1280" max="1280" width="11.75" style="377" customWidth="1"/>
    <col min="1281" max="1282" width="18.125" style="377" customWidth="1"/>
    <col min="1283" max="1283" width="4.125" style="377" customWidth="1"/>
    <col min="1284" max="1284" width="14.625" style="377" customWidth="1"/>
    <col min="1285" max="1293" width="18.125" style="377" customWidth="1"/>
    <col min="1294" max="1294" width="12.25" style="377" customWidth="1"/>
    <col min="1295" max="1296" width="13.375" style="377" customWidth="1"/>
    <col min="1297" max="1534" width="11" style="377"/>
    <col min="1535" max="1535" width="4.125" style="377" customWidth="1"/>
    <col min="1536" max="1536" width="11.75" style="377" customWidth="1"/>
    <col min="1537" max="1538" width="18.125" style="377" customWidth="1"/>
    <col min="1539" max="1539" width="4.125" style="377" customWidth="1"/>
    <col min="1540" max="1540" width="14.625" style="377" customWidth="1"/>
    <col min="1541" max="1549" width="18.125" style="377" customWidth="1"/>
    <col min="1550" max="1550" width="12.25" style="377" customWidth="1"/>
    <col min="1551" max="1552" width="13.375" style="377" customWidth="1"/>
    <col min="1553" max="1790" width="11" style="377"/>
    <col min="1791" max="1791" width="4.125" style="377" customWidth="1"/>
    <col min="1792" max="1792" width="11.75" style="377" customWidth="1"/>
    <col min="1793" max="1794" width="18.125" style="377" customWidth="1"/>
    <col min="1795" max="1795" width="4.125" style="377" customWidth="1"/>
    <col min="1796" max="1796" width="14.625" style="377" customWidth="1"/>
    <col min="1797" max="1805" width="18.125" style="377" customWidth="1"/>
    <col min="1806" max="1806" width="12.25" style="377" customWidth="1"/>
    <col min="1807" max="1808" width="13.375" style="377" customWidth="1"/>
    <col min="1809" max="2046" width="11" style="377"/>
    <col min="2047" max="2047" width="4.125" style="377" customWidth="1"/>
    <col min="2048" max="2048" width="11.75" style="377" customWidth="1"/>
    <col min="2049" max="2050" width="18.125" style="377" customWidth="1"/>
    <col min="2051" max="2051" width="4.125" style="377" customWidth="1"/>
    <col min="2052" max="2052" width="14.625" style="377" customWidth="1"/>
    <col min="2053" max="2061" width="18.125" style="377" customWidth="1"/>
    <col min="2062" max="2062" width="12.25" style="377" customWidth="1"/>
    <col min="2063" max="2064" width="13.375" style="377" customWidth="1"/>
    <col min="2065" max="2302" width="11" style="377"/>
    <col min="2303" max="2303" width="4.125" style="377" customWidth="1"/>
    <col min="2304" max="2304" width="11.75" style="377" customWidth="1"/>
    <col min="2305" max="2306" width="18.125" style="377" customWidth="1"/>
    <col min="2307" max="2307" width="4.125" style="377" customWidth="1"/>
    <col min="2308" max="2308" width="14.625" style="377" customWidth="1"/>
    <col min="2309" max="2317" width="18.125" style="377" customWidth="1"/>
    <col min="2318" max="2318" width="12.25" style="377" customWidth="1"/>
    <col min="2319" max="2320" width="13.375" style="377" customWidth="1"/>
    <col min="2321" max="2558" width="11" style="377"/>
    <col min="2559" max="2559" width="4.125" style="377" customWidth="1"/>
    <col min="2560" max="2560" width="11.75" style="377" customWidth="1"/>
    <col min="2561" max="2562" width="18.125" style="377" customWidth="1"/>
    <col min="2563" max="2563" width="4.125" style="377" customWidth="1"/>
    <col min="2564" max="2564" width="14.625" style="377" customWidth="1"/>
    <col min="2565" max="2573" width="18.125" style="377" customWidth="1"/>
    <col min="2574" max="2574" width="12.25" style="377" customWidth="1"/>
    <col min="2575" max="2576" width="13.375" style="377" customWidth="1"/>
    <col min="2577" max="2814" width="11" style="377"/>
    <col min="2815" max="2815" width="4.125" style="377" customWidth="1"/>
    <col min="2816" max="2816" width="11.75" style="377" customWidth="1"/>
    <col min="2817" max="2818" width="18.125" style="377" customWidth="1"/>
    <col min="2819" max="2819" width="4.125" style="377" customWidth="1"/>
    <col min="2820" max="2820" width="14.625" style="377" customWidth="1"/>
    <col min="2821" max="2829" width="18.125" style="377" customWidth="1"/>
    <col min="2830" max="2830" width="12.25" style="377" customWidth="1"/>
    <col min="2831" max="2832" width="13.375" style="377" customWidth="1"/>
    <col min="2833" max="3070" width="11" style="377"/>
    <col min="3071" max="3071" width="4.125" style="377" customWidth="1"/>
    <col min="3072" max="3072" width="11.75" style="377" customWidth="1"/>
    <col min="3073" max="3074" width="18.125" style="377" customWidth="1"/>
    <col min="3075" max="3075" width="4.125" style="377" customWidth="1"/>
    <col min="3076" max="3076" width="14.625" style="377" customWidth="1"/>
    <col min="3077" max="3085" width="18.125" style="377" customWidth="1"/>
    <col min="3086" max="3086" width="12.25" style="377" customWidth="1"/>
    <col min="3087" max="3088" width="13.375" style="377" customWidth="1"/>
    <col min="3089" max="3326" width="11" style="377"/>
    <col min="3327" max="3327" width="4.125" style="377" customWidth="1"/>
    <col min="3328" max="3328" width="11.75" style="377" customWidth="1"/>
    <col min="3329" max="3330" width="18.125" style="377" customWidth="1"/>
    <col min="3331" max="3331" width="4.125" style="377" customWidth="1"/>
    <col min="3332" max="3332" width="14.625" style="377" customWidth="1"/>
    <col min="3333" max="3341" width="18.125" style="377" customWidth="1"/>
    <col min="3342" max="3342" width="12.25" style="377" customWidth="1"/>
    <col min="3343" max="3344" width="13.375" style="377" customWidth="1"/>
    <col min="3345" max="3582" width="11" style="377"/>
    <col min="3583" max="3583" width="4.125" style="377" customWidth="1"/>
    <col min="3584" max="3584" width="11.75" style="377" customWidth="1"/>
    <col min="3585" max="3586" width="18.125" style="377" customWidth="1"/>
    <col min="3587" max="3587" width="4.125" style="377" customWidth="1"/>
    <col min="3588" max="3588" width="14.625" style="377" customWidth="1"/>
    <col min="3589" max="3597" width="18.125" style="377" customWidth="1"/>
    <col min="3598" max="3598" width="12.25" style="377" customWidth="1"/>
    <col min="3599" max="3600" width="13.375" style="377" customWidth="1"/>
    <col min="3601" max="3838" width="11" style="377"/>
    <col min="3839" max="3839" width="4.125" style="377" customWidth="1"/>
    <col min="3840" max="3840" width="11.75" style="377" customWidth="1"/>
    <col min="3841" max="3842" width="18.125" style="377" customWidth="1"/>
    <col min="3843" max="3843" width="4.125" style="377" customWidth="1"/>
    <col min="3844" max="3844" width="14.625" style="377" customWidth="1"/>
    <col min="3845" max="3853" width="18.125" style="377" customWidth="1"/>
    <col min="3854" max="3854" width="12.25" style="377" customWidth="1"/>
    <col min="3855" max="3856" width="13.375" style="377" customWidth="1"/>
    <col min="3857" max="4094" width="11" style="377"/>
    <col min="4095" max="4095" width="4.125" style="377" customWidth="1"/>
    <col min="4096" max="4096" width="11.75" style="377" customWidth="1"/>
    <col min="4097" max="4098" width="18.125" style="377" customWidth="1"/>
    <col min="4099" max="4099" width="4.125" style="377" customWidth="1"/>
    <col min="4100" max="4100" width="14.625" style="377" customWidth="1"/>
    <col min="4101" max="4109" width="18.125" style="377" customWidth="1"/>
    <col min="4110" max="4110" width="12.25" style="377" customWidth="1"/>
    <col min="4111" max="4112" width="13.375" style="377" customWidth="1"/>
    <col min="4113" max="4350" width="11" style="377"/>
    <col min="4351" max="4351" width="4.125" style="377" customWidth="1"/>
    <col min="4352" max="4352" width="11.75" style="377" customWidth="1"/>
    <col min="4353" max="4354" width="18.125" style="377" customWidth="1"/>
    <col min="4355" max="4355" width="4.125" style="377" customWidth="1"/>
    <col min="4356" max="4356" width="14.625" style="377" customWidth="1"/>
    <col min="4357" max="4365" width="18.125" style="377" customWidth="1"/>
    <col min="4366" max="4366" width="12.25" style="377" customWidth="1"/>
    <col min="4367" max="4368" width="13.375" style="377" customWidth="1"/>
    <col min="4369" max="4606" width="11" style="377"/>
    <col min="4607" max="4607" width="4.125" style="377" customWidth="1"/>
    <col min="4608" max="4608" width="11.75" style="377" customWidth="1"/>
    <col min="4609" max="4610" width="18.125" style="377" customWidth="1"/>
    <col min="4611" max="4611" width="4.125" style="377" customWidth="1"/>
    <col min="4612" max="4612" width="14.625" style="377" customWidth="1"/>
    <col min="4613" max="4621" width="18.125" style="377" customWidth="1"/>
    <col min="4622" max="4622" width="12.25" style="377" customWidth="1"/>
    <col min="4623" max="4624" width="13.375" style="377" customWidth="1"/>
    <col min="4625" max="4862" width="11" style="377"/>
    <col min="4863" max="4863" width="4.125" style="377" customWidth="1"/>
    <col min="4864" max="4864" width="11.75" style="377" customWidth="1"/>
    <col min="4865" max="4866" width="18.125" style="377" customWidth="1"/>
    <col min="4867" max="4867" width="4.125" style="377" customWidth="1"/>
    <col min="4868" max="4868" width="14.625" style="377" customWidth="1"/>
    <col min="4869" max="4877" width="18.125" style="377" customWidth="1"/>
    <col min="4878" max="4878" width="12.25" style="377" customWidth="1"/>
    <col min="4879" max="4880" width="13.375" style="377" customWidth="1"/>
    <col min="4881" max="5118" width="11" style="377"/>
    <col min="5119" max="5119" width="4.125" style="377" customWidth="1"/>
    <col min="5120" max="5120" width="11.75" style="377" customWidth="1"/>
    <col min="5121" max="5122" width="18.125" style="377" customWidth="1"/>
    <col min="5123" max="5123" width="4.125" style="377" customWidth="1"/>
    <col min="5124" max="5124" width="14.625" style="377" customWidth="1"/>
    <col min="5125" max="5133" width="18.125" style="377" customWidth="1"/>
    <col min="5134" max="5134" width="12.25" style="377" customWidth="1"/>
    <col min="5135" max="5136" width="13.375" style="377" customWidth="1"/>
    <col min="5137" max="5374" width="11" style="377"/>
    <col min="5375" max="5375" width="4.125" style="377" customWidth="1"/>
    <col min="5376" max="5376" width="11.75" style="377" customWidth="1"/>
    <col min="5377" max="5378" width="18.125" style="377" customWidth="1"/>
    <col min="5379" max="5379" width="4.125" style="377" customWidth="1"/>
    <col min="5380" max="5380" width="14.625" style="377" customWidth="1"/>
    <col min="5381" max="5389" width="18.125" style="377" customWidth="1"/>
    <col min="5390" max="5390" width="12.25" style="377" customWidth="1"/>
    <col min="5391" max="5392" width="13.375" style="377" customWidth="1"/>
    <col min="5393" max="5630" width="11" style="377"/>
    <col min="5631" max="5631" width="4.125" style="377" customWidth="1"/>
    <col min="5632" max="5632" width="11.75" style="377" customWidth="1"/>
    <col min="5633" max="5634" width="18.125" style="377" customWidth="1"/>
    <col min="5635" max="5635" width="4.125" style="377" customWidth="1"/>
    <col min="5636" max="5636" width="14.625" style="377" customWidth="1"/>
    <col min="5637" max="5645" width="18.125" style="377" customWidth="1"/>
    <col min="5646" max="5646" width="12.25" style="377" customWidth="1"/>
    <col min="5647" max="5648" width="13.375" style="377" customWidth="1"/>
    <col min="5649" max="5886" width="11" style="377"/>
    <col min="5887" max="5887" width="4.125" style="377" customWidth="1"/>
    <col min="5888" max="5888" width="11.75" style="377" customWidth="1"/>
    <col min="5889" max="5890" width="18.125" style="377" customWidth="1"/>
    <col min="5891" max="5891" width="4.125" style="377" customWidth="1"/>
    <col min="5892" max="5892" width="14.625" style="377" customWidth="1"/>
    <col min="5893" max="5901" width="18.125" style="377" customWidth="1"/>
    <col min="5902" max="5902" width="12.25" style="377" customWidth="1"/>
    <col min="5903" max="5904" width="13.375" style="377" customWidth="1"/>
    <col min="5905" max="6142" width="11" style="377"/>
    <col min="6143" max="6143" width="4.125" style="377" customWidth="1"/>
    <col min="6144" max="6144" width="11.75" style="377" customWidth="1"/>
    <col min="6145" max="6146" width="18.125" style="377" customWidth="1"/>
    <col min="6147" max="6147" width="4.125" style="377" customWidth="1"/>
    <col min="6148" max="6148" width="14.625" style="377" customWidth="1"/>
    <col min="6149" max="6157" width="18.125" style="377" customWidth="1"/>
    <col min="6158" max="6158" width="12.25" style="377" customWidth="1"/>
    <col min="6159" max="6160" width="13.375" style="377" customWidth="1"/>
    <col min="6161" max="6398" width="11" style="377"/>
    <col min="6399" max="6399" width="4.125" style="377" customWidth="1"/>
    <col min="6400" max="6400" width="11.75" style="377" customWidth="1"/>
    <col min="6401" max="6402" width="18.125" style="377" customWidth="1"/>
    <col min="6403" max="6403" width="4.125" style="377" customWidth="1"/>
    <col min="6404" max="6404" width="14.625" style="377" customWidth="1"/>
    <col min="6405" max="6413" width="18.125" style="377" customWidth="1"/>
    <col min="6414" max="6414" width="12.25" style="377" customWidth="1"/>
    <col min="6415" max="6416" width="13.375" style="377" customWidth="1"/>
    <col min="6417" max="6654" width="11" style="377"/>
    <col min="6655" max="6655" width="4.125" style="377" customWidth="1"/>
    <col min="6656" max="6656" width="11.75" style="377" customWidth="1"/>
    <col min="6657" max="6658" width="18.125" style="377" customWidth="1"/>
    <col min="6659" max="6659" width="4.125" style="377" customWidth="1"/>
    <col min="6660" max="6660" width="14.625" style="377" customWidth="1"/>
    <col min="6661" max="6669" width="18.125" style="377" customWidth="1"/>
    <col min="6670" max="6670" width="12.25" style="377" customWidth="1"/>
    <col min="6671" max="6672" width="13.375" style="377" customWidth="1"/>
    <col min="6673" max="6910" width="11" style="377"/>
    <col min="6911" max="6911" width="4.125" style="377" customWidth="1"/>
    <col min="6912" max="6912" width="11.75" style="377" customWidth="1"/>
    <col min="6913" max="6914" width="18.125" style="377" customWidth="1"/>
    <col min="6915" max="6915" width="4.125" style="377" customWidth="1"/>
    <col min="6916" max="6916" width="14.625" style="377" customWidth="1"/>
    <col min="6917" max="6925" width="18.125" style="377" customWidth="1"/>
    <col min="6926" max="6926" width="12.25" style="377" customWidth="1"/>
    <col min="6927" max="6928" width="13.375" style="377" customWidth="1"/>
    <col min="6929" max="7166" width="11" style="377"/>
    <col min="7167" max="7167" width="4.125" style="377" customWidth="1"/>
    <col min="7168" max="7168" width="11.75" style="377" customWidth="1"/>
    <col min="7169" max="7170" width="18.125" style="377" customWidth="1"/>
    <col min="7171" max="7171" width="4.125" style="377" customWidth="1"/>
    <col min="7172" max="7172" width="14.625" style="377" customWidth="1"/>
    <col min="7173" max="7181" width="18.125" style="377" customWidth="1"/>
    <col min="7182" max="7182" width="12.25" style="377" customWidth="1"/>
    <col min="7183" max="7184" width="13.375" style="377" customWidth="1"/>
    <col min="7185" max="7422" width="11" style="377"/>
    <col min="7423" max="7423" width="4.125" style="377" customWidth="1"/>
    <col min="7424" max="7424" width="11.75" style="377" customWidth="1"/>
    <col min="7425" max="7426" width="18.125" style="377" customWidth="1"/>
    <col min="7427" max="7427" width="4.125" style="377" customWidth="1"/>
    <col min="7428" max="7428" width="14.625" style="377" customWidth="1"/>
    <col min="7429" max="7437" width="18.125" style="377" customWidth="1"/>
    <col min="7438" max="7438" width="12.25" style="377" customWidth="1"/>
    <col min="7439" max="7440" width="13.375" style="377" customWidth="1"/>
    <col min="7441" max="7678" width="11" style="377"/>
    <col min="7679" max="7679" width="4.125" style="377" customWidth="1"/>
    <col min="7680" max="7680" width="11.75" style="377" customWidth="1"/>
    <col min="7681" max="7682" width="18.125" style="377" customWidth="1"/>
    <col min="7683" max="7683" width="4.125" style="377" customWidth="1"/>
    <col min="7684" max="7684" width="14.625" style="377" customWidth="1"/>
    <col min="7685" max="7693" width="18.125" style="377" customWidth="1"/>
    <col min="7694" max="7694" width="12.25" style="377" customWidth="1"/>
    <col min="7695" max="7696" width="13.375" style="377" customWidth="1"/>
    <col min="7697" max="7934" width="11" style="377"/>
    <col min="7935" max="7935" width="4.125" style="377" customWidth="1"/>
    <col min="7936" max="7936" width="11.75" style="377" customWidth="1"/>
    <col min="7937" max="7938" width="18.125" style="377" customWidth="1"/>
    <col min="7939" max="7939" width="4.125" style="377" customWidth="1"/>
    <col min="7940" max="7940" width="14.625" style="377" customWidth="1"/>
    <col min="7941" max="7949" width="18.125" style="377" customWidth="1"/>
    <col min="7950" max="7950" width="12.25" style="377" customWidth="1"/>
    <col min="7951" max="7952" width="13.375" style="377" customWidth="1"/>
    <col min="7953" max="8190" width="11" style="377"/>
    <col min="8191" max="8191" width="4.125" style="377" customWidth="1"/>
    <col min="8192" max="8192" width="11.75" style="377" customWidth="1"/>
    <col min="8193" max="8194" width="18.125" style="377" customWidth="1"/>
    <col min="8195" max="8195" width="4.125" style="377" customWidth="1"/>
    <col min="8196" max="8196" width="14.625" style="377" customWidth="1"/>
    <col min="8197" max="8205" width="18.125" style="377" customWidth="1"/>
    <col min="8206" max="8206" width="12.25" style="377" customWidth="1"/>
    <col min="8207" max="8208" width="13.375" style="377" customWidth="1"/>
    <col min="8209" max="8446" width="11" style="377"/>
    <col min="8447" max="8447" width="4.125" style="377" customWidth="1"/>
    <col min="8448" max="8448" width="11.75" style="377" customWidth="1"/>
    <col min="8449" max="8450" width="18.125" style="377" customWidth="1"/>
    <col min="8451" max="8451" width="4.125" style="377" customWidth="1"/>
    <col min="8452" max="8452" width="14.625" style="377" customWidth="1"/>
    <col min="8453" max="8461" width="18.125" style="377" customWidth="1"/>
    <col min="8462" max="8462" width="12.25" style="377" customWidth="1"/>
    <col min="8463" max="8464" width="13.375" style="377" customWidth="1"/>
    <col min="8465" max="8702" width="11" style="377"/>
    <col min="8703" max="8703" width="4.125" style="377" customWidth="1"/>
    <col min="8704" max="8704" width="11.75" style="377" customWidth="1"/>
    <col min="8705" max="8706" width="18.125" style="377" customWidth="1"/>
    <col min="8707" max="8707" width="4.125" style="377" customWidth="1"/>
    <col min="8708" max="8708" width="14.625" style="377" customWidth="1"/>
    <col min="8709" max="8717" width="18.125" style="377" customWidth="1"/>
    <col min="8718" max="8718" width="12.25" style="377" customWidth="1"/>
    <col min="8719" max="8720" width="13.375" style="377" customWidth="1"/>
    <col min="8721" max="8958" width="11" style="377"/>
    <col min="8959" max="8959" width="4.125" style="377" customWidth="1"/>
    <col min="8960" max="8960" width="11.75" style="377" customWidth="1"/>
    <col min="8961" max="8962" width="18.125" style="377" customWidth="1"/>
    <col min="8963" max="8963" width="4.125" style="377" customWidth="1"/>
    <col min="8964" max="8964" width="14.625" style="377" customWidth="1"/>
    <col min="8965" max="8973" width="18.125" style="377" customWidth="1"/>
    <col min="8974" max="8974" width="12.25" style="377" customWidth="1"/>
    <col min="8975" max="8976" width="13.375" style="377" customWidth="1"/>
    <col min="8977" max="9214" width="11" style="377"/>
    <col min="9215" max="9215" width="4.125" style="377" customWidth="1"/>
    <col min="9216" max="9216" width="11.75" style="377" customWidth="1"/>
    <col min="9217" max="9218" width="18.125" style="377" customWidth="1"/>
    <col min="9219" max="9219" width="4.125" style="377" customWidth="1"/>
    <col min="9220" max="9220" width="14.625" style="377" customWidth="1"/>
    <col min="9221" max="9229" width="18.125" style="377" customWidth="1"/>
    <col min="9230" max="9230" width="12.25" style="377" customWidth="1"/>
    <col min="9231" max="9232" width="13.375" style="377" customWidth="1"/>
    <col min="9233" max="9470" width="11" style="377"/>
    <col min="9471" max="9471" width="4.125" style="377" customWidth="1"/>
    <col min="9472" max="9472" width="11.75" style="377" customWidth="1"/>
    <col min="9473" max="9474" width="18.125" style="377" customWidth="1"/>
    <col min="9475" max="9475" width="4.125" style="377" customWidth="1"/>
    <col min="9476" max="9476" width="14.625" style="377" customWidth="1"/>
    <col min="9477" max="9485" width="18.125" style="377" customWidth="1"/>
    <col min="9486" max="9486" width="12.25" style="377" customWidth="1"/>
    <col min="9487" max="9488" width="13.375" style="377" customWidth="1"/>
    <col min="9489" max="9726" width="11" style="377"/>
    <col min="9727" max="9727" width="4.125" style="377" customWidth="1"/>
    <col min="9728" max="9728" width="11.75" style="377" customWidth="1"/>
    <col min="9729" max="9730" width="18.125" style="377" customWidth="1"/>
    <col min="9731" max="9731" width="4.125" style="377" customWidth="1"/>
    <col min="9732" max="9732" width="14.625" style="377" customWidth="1"/>
    <col min="9733" max="9741" width="18.125" style="377" customWidth="1"/>
    <col min="9742" max="9742" width="12.25" style="377" customWidth="1"/>
    <col min="9743" max="9744" width="13.375" style="377" customWidth="1"/>
    <col min="9745" max="9982" width="11" style="377"/>
    <col min="9983" max="9983" width="4.125" style="377" customWidth="1"/>
    <col min="9984" max="9984" width="11.75" style="377" customWidth="1"/>
    <col min="9985" max="9986" width="18.125" style="377" customWidth="1"/>
    <col min="9987" max="9987" width="4.125" style="377" customWidth="1"/>
    <col min="9988" max="9988" width="14.625" style="377" customWidth="1"/>
    <col min="9989" max="9997" width="18.125" style="377" customWidth="1"/>
    <col min="9998" max="9998" width="12.25" style="377" customWidth="1"/>
    <col min="9999" max="10000" width="13.375" style="377" customWidth="1"/>
    <col min="10001" max="10238" width="11" style="377"/>
    <col min="10239" max="10239" width="4.125" style="377" customWidth="1"/>
    <col min="10240" max="10240" width="11.75" style="377" customWidth="1"/>
    <col min="10241" max="10242" width="18.125" style="377" customWidth="1"/>
    <col min="10243" max="10243" width="4.125" style="377" customWidth="1"/>
    <col min="10244" max="10244" width="14.625" style="377" customWidth="1"/>
    <col min="10245" max="10253" width="18.125" style="377" customWidth="1"/>
    <col min="10254" max="10254" width="12.25" style="377" customWidth="1"/>
    <col min="10255" max="10256" width="13.375" style="377" customWidth="1"/>
    <col min="10257" max="10494" width="11" style="377"/>
    <col min="10495" max="10495" width="4.125" style="377" customWidth="1"/>
    <col min="10496" max="10496" width="11.75" style="377" customWidth="1"/>
    <col min="10497" max="10498" width="18.125" style="377" customWidth="1"/>
    <col min="10499" max="10499" width="4.125" style="377" customWidth="1"/>
    <col min="10500" max="10500" width="14.625" style="377" customWidth="1"/>
    <col min="10501" max="10509" width="18.125" style="377" customWidth="1"/>
    <col min="10510" max="10510" width="12.25" style="377" customWidth="1"/>
    <col min="10511" max="10512" width="13.375" style="377" customWidth="1"/>
    <col min="10513" max="10750" width="11" style="377"/>
    <col min="10751" max="10751" width="4.125" style="377" customWidth="1"/>
    <col min="10752" max="10752" width="11.75" style="377" customWidth="1"/>
    <col min="10753" max="10754" width="18.125" style="377" customWidth="1"/>
    <col min="10755" max="10755" width="4.125" style="377" customWidth="1"/>
    <col min="10756" max="10756" width="14.625" style="377" customWidth="1"/>
    <col min="10757" max="10765" width="18.125" style="377" customWidth="1"/>
    <col min="10766" max="10766" width="12.25" style="377" customWidth="1"/>
    <col min="10767" max="10768" width="13.375" style="377" customWidth="1"/>
    <col min="10769" max="11006" width="11" style="377"/>
    <col min="11007" max="11007" width="4.125" style="377" customWidth="1"/>
    <col min="11008" max="11008" width="11.75" style="377" customWidth="1"/>
    <col min="11009" max="11010" width="18.125" style="377" customWidth="1"/>
    <col min="11011" max="11011" width="4.125" style="377" customWidth="1"/>
    <col min="11012" max="11012" width="14.625" style="377" customWidth="1"/>
    <col min="11013" max="11021" width="18.125" style="377" customWidth="1"/>
    <col min="11022" max="11022" width="12.25" style="377" customWidth="1"/>
    <col min="11023" max="11024" width="13.375" style="377" customWidth="1"/>
    <col min="11025" max="11262" width="11" style="377"/>
    <col min="11263" max="11263" width="4.125" style="377" customWidth="1"/>
    <col min="11264" max="11264" width="11.75" style="377" customWidth="1"/>
    <col min="11265" max="11266" width="18.125" style="377" customWidth="1"/>
    <col min="11267" max="11267" width="4.125" style="377" customWidth="1"/>
    <col min="11268" max="11268" width="14.625" style="377" customWidth="1"/>
    <col min="11269" max="11277" width="18.125" style="377" customWidth="1"/>
    <col min="11278" max="11278" width="12.25" style="377" customWidth="1"/>
    <col min="11279" max="11280" width="13.375" style="377" customWidth="1"/>
    <col min="11281" max="11518" width="11" style="377"/>
    <col min="11519" max="11519" width="4.125" style="377" customWidth="1"/>
    <col min="11520" max="11520" width="11.75" style="377" customWidth="1"/>
    <col min="11521" max="11522" width="18.125" style="377" customWidth="1"/>
    <col min="11523" max="11523" width="4.125" style="377" customWidth="1"/>
    <col min="11524" max="11524" width="14.625" style="377" customWidth="1"/>
    <col min="11525" max="11533" width="18.125" style="377" customWidth="1"/>
    <col min="11534" max="11534" width="12.25" style="377" customWidth="1"/>
    <col min="11535" max="11536" width="13.375" style="377" customWidth="1"/>
    <col min="11537" max="11774" width="11" style="377"/>
    <col min="11775" max="11775" width="4.125" style="377" customWidth="1"/>
    <col min="11776" max="11776" width="11.75" style="377" customWidth="1"/>
    <col min="11777" max="11778" width="18.125" style="377" customWidth="1"/>
    <col min="11779" max="11779" width="4.125" style="377" customWidth="1"/>
    <col min="11780" max="11780" width="14.625" style="377" customWidth="1"/>
    <col min="11781" max="11789" width="18.125" style="377" customWidth="1"/>
    <col min="11790" max="11790" width="12.25" style="377" customWidth="1"/>
    <col min="11791" max="11792" width="13.375" style="377" customWidth="1"/>
    <col min="11793" max="12030" width="11" style="377"/>
    <col min="12031" max="12031" width="4.125" style="377" customWidth="1"/>
    <col min="12032" max="12032" width="11.75" style="377" customWidth="1"/>
    <col min="12033" max="12034" width="18.125" style="377" customWidth="1"/>
    <col min="12035" max="12035" width="4.125" style="377" customWidth="1"/>
    <col min="12036" max="12036" width="14.625" style="377" customWidth="1"/>
    <col min="12037" max="12045" width="18.125" style="377" customWidth="1"/>
    <col min="12046" max="12046" width="12.25" style="377" customWidth="1"/>
    <col min="12047" max="12048" width="13.375" style="377" customWidth="1"/>
    <col min="12049" max="12286" width="11" style="377"/>
    <col min="12287" max="12287" width="4.125" style="377" customWidth="1"/>
    <col min="12288" max="12288" width="11.75" style="377" customWidth="1"/>
    <col min="12289" max="12290" width="18.125" style="377" customWidth="1"/>
    <col min="12291" max="12291" width="4.125" style="377" customWidth="1"/>
    <col min="12292" max="12292" width="14.625" style="377" customWidth="1"/>
    <col min="12293" max="12301" width="18.125" style="377" customWidth="1"/>
    <col min="12302" max="12302" width="12.25" style="377" customWidth="1"/>
    <col min="12303" max="12304" width="13.375" style="377" customWidth="1"/>
    <col min="12305" max="12542" width="11" style="377"/>
    <col min="12543" max="12543" width="4.125" style="377" customWidth="1"/>
    <col min="12544" max="12544" width="11.75" style="377" customWidth="1"/>
    <col min="12545" max="12546" width="18.125" style="377" customWidth="1"/>
    <col min="12547" max="12547" width="4.125" style="377" customWidth="1"/>
    <col min="12548" max="12548" width="14.625" style="377" customWidth="1"/>
    <col min="12549" max="12557" width="18.125" style="377" customWidth="1"/>
    <col min="12558" max="12558" width="12.25" style="377" customWidth="1"/>
    <col min="12559" max="12560" width="13.375" style="377" customWidth="1"/>
    <col min="12561" max="12798" width="11" style="377"/>
    <col min="12799" max="12799" width="4.125" style="377" customWidth="1"/>
    <col min="12800" max="12800" width="11.75" style="377" customWidth="1"/>
    <col min="12801" max="12802" width="18.125" style="377" customWidth="1"/>
    <col min="12803" max="12803" width="4.125" style="377" customWidth="1"/>
    <col min="12804" max="12804" width="14.625" style="377" customWidth="1"/>
    <col min="12805" max="12813" width="18.125" style="377" customWidth="1"/>
    <col min="12814" max="12814" width="12.25" style="377" customWidth="1"/>
    <col min="12815" max="12816" width="13.375" style="377" customWidth="1"/>
    <col min="12817" max="13054" width="11" style="377"/>
    <col min="13055" max="13055" width="4.125" style="377" customWidth="1"/>
    <col min="13056" max="13056" width="11.75" style="377" customWidth="1"/>
    <col min="13057" max="13058" width="18.125" style="377" customWidth="1"/>
    <col min="13059" max="13059" width="4.125" style="377" customWidth="1"/>
    <col min="13060" max="13060" width="14.625" style="377" customWidth="1"/>
    <col min="13061" max="13069" width="18.125" style="377" customWidth="1"/>
    <col min="13070" max="13070" width="12.25" style="377" customWidth="1"/>
    <col min="13071" max="13072" width="13.375" style="377" customWidth="1"/>
    <col min="13073" max="13310" width="11" style="377"/>
    <col min="13311" max="13311" width="4.125" style="377" customWidth="1"/>
    <col min="13312" max="13312" width="11.75" style="377" customWidth="1"/>
    <col min="13313" max="13314" width="18.125" style="377" customWidth="1"/>
    <col min="13315" max="13315" width="4.125" style="377" customWidth="1"/>
    <col min="13316" max="13316" width="14.625" style="377" customWidth="1"/>
    <col min="13317" max="13325" width="18.125" style="377" customWidth="1"/>
    <col min="13326" max="13326" width="12.25" style="377" customWidth="1"/>
    <col min="13327" max="13328" width="13.375" style="377" customWidth="1"/>
    <col min="13329" max="13566" width="11" style="377"/>
    <col min="13567" max="13567" width="4.125" style="377" customWidth="1"/>
    <col min="13568" max="13568" width="11.75" style="377" customWidth="1"/>
    <col min="13569" max="13570" width="18.125" style="377" customWidth="1"/>
    <col min="13571" max="13571" width="4.125" style="377" customWidth="1"/>
    <col min="13572" max="13572" width="14.625" style="377" customWidth="1"/>
    <col min="13573" max="13581" width="18.125" style="377" customWidth="1"/>
    <col min="13582" max="13582" width="12.25" style="377" customWidth="1"/>
    <col min="13583" max="13584" width="13.375" style="377" customWidth="1"/>
    <col min="13585" max="13822" width="11" style="377"/>
    <col min="13823" max="13823" width="4.125" style="377" customWidth="1"/>
    <col min="13824" max="13824" width="11.75" style="377" customWidth="1"/>
    <col min="13825" max="13826" width="18.125" style="377" customWidth="1"/>
    <col min="13827" max="13827" width="4.125" style="377" customWidth="1"/>
    <col min="13828" max="13828" width="14.625" style="377" customWidth="1"/>
    <col min="13829" max="13837" width="18.125" style="377" customWidth="1"/>
    <col min="13838" max="13838" width="12.25" style="377" customWidth="1"/>
    <col min="13839" max="13840" width="13.375" style="377" customWidth="1"/>
    <col min="13841" max="14078" width="11" style="377"/>
    <col min="14079" max="14079" width="4.125" style="377" customWidth="1"/>
    <col min="14080" max="14080" width="11.75" style="377" customWidth="1"/>
    <col min="14081" max="14082" width="18.125" style="377" customWidth="1"/>
    <col min="14083" max="14083" width="4.125" style="377" customWidth="1"/>
    <col min="14084" max="14084" width="14.625" style="377" customWidth="1"/>
    <col min="14085" max="14093" width="18.125" style="377" customWidth="1"/>
    <col min="14094" max="14094" width="12.25" style="377" customWidth="1"/>
    <col min="14095" max="14096" width="13.375" style="377" customWidth="1"/>
    <col min="14097" max="14334" width="11" style="377"/>
    <col min="14335" max="14335" width="4.125" style="377" customWidth="1"/>
    <col min="14336" max="14336" width="11.75" style="377" customWidth="1"/>
    <col min="14337" max="14338" width="18.125" style="377" customWidth="1"/>
    <col min="14339" max="14339" width="4.125" style="377" customWidth="1"/>
    <col min="14340" max="14340" width="14.625" style="377" customWidth="1"/>
    <col min="14341" max="14349" width="18.125" style="377" customWidth="1"/>
    <col min="14350" max="14350" width="12.25" style="377" customWidth="1"/>
    <col min="14351" max="14352" width="13.375" style="377" customWidth="1"/>
    <col min="14353" max="14590" width="11" style="377"/>
    <col min="14591" max="14591" width="4.125" style="377" customWidth="1"/>
    <col min="14592" max="14592" width="11.75" style="377" customWidth="1"/>
    <col min="14593" max="14594" width="18.125" style="377" customWidth="1"/>
    <col min="14595" max="14595" width="4.125" style="377" customWidth="1"/>
    <col min="14596" max="14596" width="14.625" style="377" customWidth="1"/>
    <col min="14597" max="14605" width="18.125" style="377" customWidth="1"/>
    <col min="14606" max="14606" width="12.25" style="377" customWidth="1"/>
    <col min="14607" max="14608" width="13.375" style="377" customWidth="1"/>
    <col min="14609" max="14846" width="11" style="377"/>
    <col min="14847" max="14847" width="4.125" style="377" customWidth="1"/>
    <col min="14848" max="14848" width="11.75" style="377" customWidth="1"/>
    <col min="14849" max="14850" width="18.125" style="377" customWidth="1"/>
    <col min="14851" max="14851" width="4.125" style="377" customWidth="1"/>
    <col min="14852" max="14852" width="14.625" style="377" customWidth="1"/>
    <col min="14853" max="14861" width="18.125" style="377" customWidth="1"/>
    <col min="14862" max="14862" width="12.25" style="377" customWidth="1"/>
    <col min="14863" max="14864" width="13.375" style="377" customWidth="1"/>
    <col min="14865" max="15102" width="11" style="377"/>
    <col min="15103" max="15103" width="4.125" style="377" customWidth="1"/>
    <col min="15104" max="15104" width="11.75" style="377" customWidth="1"/>
    <col min="15105" max="15106" width="18.125" style="377" customWidth="1"/>
    <col min="15107" max="15107" width="4.125" style="377" customWidth="1"/>
    <col min="15108" max="15108" width="14.625" style="377" customWidth="1"/>
    <col min="15109" max="15117" width="18.125" style="377" customWidth="1"/>
    <col min="15118" max="15118" width="12.25" style="377" customWidth="1"/>
    <col min="15119" max="15120" width="13.375" style="377" customWidth="1"/>
    <col min="15121" max="15358" width="11" style="377"/>
    <col min="15359" max="15359" width="4.125" style="377" customWidth="1"/>
    <col min="15360" max="15360" width="11.75" style="377" customWidth="1"/>
    <col min="15361" max="15362" width="18.125" style="377" customWidth="1"/>
    <col min="15363" max="15363" width="4.125" style="377" customWidth="1"/>
    <col min="15364" max="15364" width="14.625" style="377" customWidth="1"/>
    <col min="15365" max="15373" width="18.125" style="377" customWidth="1"/>
    <col min="15374" max="15374" width="12.25" style="377" customWidth="1"/>
    <col min="15375" max="15376" width="13.375" style="377" customWidth="1"/>
    <col min="15377" max="15614" width="11" style="377"/>
    <col min="15615" max="15615" width="4.125" style="377" customWidth="1"/>
    <col min="15616" max="15616" width="11.75" style="377" customWidth="1"/>
    <col min="15617" max="15618" width="18.125" style="377" customWidth="1"/>
    <col min="15619" max="15619" width="4.125" style="377" customWidth="1"/>
    <col min="15620" max="15620" width="14.625" style="377" customWidth="1"/>
    <col min="15621" max="15629" width="18.125" style="377" customWidth="1"/>
    <col min="15630" max="15630" width="12.25" style="377" customWidth="1"/>
    <col min="15631" max="15632" width="13.375" style="377" customWidth="1"/>
    <col min="15633" max="15870" width="11" style="377"/>
    <col min="15871" max="15871" width="4.125" style="377" customWidth="1"/>
    <col min="15872" max="15872" width="11.75" style="377" customWidth="1"/>
    <col min="15873" max="15874" width="18.125" style="377" customWidth="1"/>
    <col min="15875" max="15875" width="4.125" style="377" customWidth="1"/>
    <col min="15876" max="15876" width="14.625" style="377" customWidth="1"/>
    <col min="15877" max="15885" width="18.125" style="377" customWidth="1"/>
    <col min="15886" max="15886" width="12.25" style="377" customWidth="1"/>
    <col min="15887" max="15888" width="13.375" style="377" customWidth="1"/>
    <col min="15889" max="16126" width="11" style="377"/>
    <col min="16127" max="16127" width="4.125" style="377" customWidth="1"/>
    <col min="16128" max="16128" width="11.75" style="377" customWidth="1"/>
    <col min="16129" max="16130" width="18.125" style="377" customWidth="1"/>
    <col min="16131" max="16131" width="4.125" style="377" customWidth="1"/>
    <col min="16132" max="16132" width="14.625" style="377" customWidth="1"/>
    <col min="16133" max="16141" width="18.125" style="377" customWidth="1"/>
    <col min="16142" max="16142" width="12.25" style="377" customWidth="1"/>
    <col min="16143" max="16144" width="13.375" style="377" customWidth="1"/>
    <col min="16145" max="16384" width="11" style="377"/>
  </cols>
  <sheetData>
    <row r="1" spans="2:15" ht="21.75" customHeight="1" x14ac:dyDescent="0.2"/>
    <row r="2" spans="2:15" ht="31.5" customHeight="1" x14ac:dyDescent="0.2">
      <c r="B2" s="247" t="s">
        <v>251</v>
      </c>
      <c r="C2" s="378"/>
      <c r="D2" s="379"/>
      <c r="E2" s="380"/>
      <c r="F2" s="247" t="s">
        <v>252</v>
      </c>
      <c r="G2" s="250"/>
      <c r="H2" s="381"/>
      <c r="I2" s="382"/>
      <c r="J2" s="382"/>
      <c r="K2" s="382"/>
    </row>
    <row r="3" spans="2:15" ht="54.75" customHeight="1" x14ac:dyDescent="0.2">
      <c r="B3" s="383" t="s">
        <v>253</v>
      </c>
      <c r="C3" s="384">
        <f>'A. Allgemeine Informationen'!$C$8</f>
        <v>0</v>
      </c>
      <c r="D3" s="385"/>
      <c r="E3" s="386"/>
      <c r="F3" s="248" t="s">
        <v>73</v>
      </c>
      <c r="G3" s="215" t="s">
        <v>281</v>
      </c>
      <c r="H3" s="216" t="s">
        <v>56</v>
      </c>
      <c r="I3" s="382"/>
      <c r="J3" s="382"/>
      <c r="K3" s="382"/>
      <c r="L3" s="387"/>
      <c r="M3" s="387"/>
      <c r="N3" s="387"/>
      <c r="O3" s="387"/>
    </row>
    <row r="4" spans="2:15" ht="15.75" customHeight="1" x14ac:dyDescent="0.2">
      <c r="B4" s="388" t="s">
        <v>254</v>
      </c>
      <c r="C4" s="384">
        <f>'A. Allgemeine Informationen'!$C$10</f>
        <v>0</v>
      </c>
      <c r="D4" s="389"/>
      <c r="E4" s="390"/>
      <c r="F4" s="391">
        <v>2018</v>
      </c>
      <c r="G4" s="392">
        <v>100.5</v>
      </c>
      <c r="H4" s="393"/>
      <c r="I4" s="382"/>
      <c r="J4" s="382"/>
      <c r="K4" s="382"/>
      <c r="L4" s="387"/>
      <c r="M4" s="387"/>
      <c r="N4" s="387"/>
      <c r="O4" s="387"/>
    </row>
    <row r="5" spans="2:15" ht="15.75" customHeight="1" x14ac:dyDescent="0.2">
      <c r="B5" s="388" t="s">
        <v>255</v>
      </c>
      <c r="C5" s="384">
        <f>'A. Allgemeine Informationen'!$C$11</f>
        <v>1</v>
      </c>
      <c r="D5" s="385"/>
      <c r="E5" s="390"/>
      <c r="F5" s="391">
        <v>2019</v>
      </c>
      <c r="G5" s="392">
        <v>102</v>
      </c>
      <c r="H5" s="395">
        <v>8.9999999999999993E-3</v>
      </c>
      <c r="I5" s="382"/>
      <c r="J5" s="382"/>
      <c r="K5" s="382"/>
      <c r="L5" s="387"/>
      <c r="M5" s="387"/>
      <c r="N5" s="387"/>
      <c r="O5" s="387"/>
    </row>
    <row r="6" spans="2:15" ht="15.75" customHeight="1" x14ac:dyDescent="0.2">
      <c r="B6" s="388" t="s">
        <v>43</v>
      </c>
      <c r="C6" s="384" t="str">
        <f>'A. Allgemeine Informationen'!$C$12</f>
        <v>bitte wählen</v>
      </c>
      <c r="D6" s="394"/>
      <c r="E6" s="390"/>
      <c r="F6" s="391">
        <v>2020</v>
      </c>
      <c r="G6" s="392">
        <v>103.8</v>
      </c>
      <c r="H6" s="395">
        <f>(1+$H$5)^2-1</f>
        <v>1.8080999999999792E-2</v>
      </c>
      <c r="I6" s="382"/>
      <c r="J6" s="382"/>
      <c r="K6" s="382"/>
      <c r="L6" s="387"/>
      <c r="M6" s="387"/>
      <c r="N6" s="387"/>
      <c r="O6" s="387"/>
    </row>
    <row r="7" spans="2:15" ht="15.75" customHeight="1" x14ac:dyDescent="0.2">
      <c r="B7" s="388" t="s">
        <v>311</v>
      </c>
      <c r="C7" s="396">
        <f>'C. Erlösobergrenze'!$F$5</f>
        <v>0</v>
      </c>
      <c r="D7" s="385"/>
      <c r="E7" s="390"/>
      <c r="F7" s="391">
        <v>2021</v>
      </c>
      <c r="G7" s="517">
        <v>105.3</v>
      </c>
      <c r="H7" s="395">
        <f>(1+$H$5)^3-1</f>
        <v>2.7243728999999606E-2</v>
      </c>
      <c r="I7" s="382"/>
      <c r="J7" s="382"/>
      <c r="K7" s="382"/>
      <c r="L7" s="387"/>
      <c r="M7" s="387"/>
      <c r="N7" s="387"/>
      <c r="O7" s="387"/>
    </row>
    <row r="8" spans="2:15" ht="15.75" customHeight="1" x14ac:dyDescent="0.2">
      <c r="B8" s="388" t="s">
        <v>312</v>
      </c>
      <c r="C8" s="384">
        <v>2016</v>
      </c>
      <c r="D8" s="385"/>
      <c r="E8" s="390"/>
      <c r="F8" s="391">
        <v>2022</v>
      </c>
      <c r="G8" s="517">
        <v>105.8</v>
      </c>
      <c r="H8" s="395">
        <f>(1+$H$5)^4-1</f>
        <v>3.648892256099967E-2</v>
      </c>
      <c r="I8" s="382"/>
      <c r="J8" s="382"/>
      <c r="K8" s="382"/>
      <c r="L8" s="387"/>
      <c r="M8" s="387"/>
      <c r="N8" s="387"/>
      <c r="O8" s="387"/>
    </row>
    <row r="9" spans="2:15" ht="15.75" customHeight="1" x14ac:dyDescent="0.2">
      <c r="B9" s="397"/>
      <c r="C9" s="397"/>
      <c r="D9" s="398"/>
      <c r="E9" s="387"/>
      <c r="F9" s="391">
        <v>2023</v>
      </c>
      <c r="G9" s="564">
        <v>109.1</v>
      </c>
      <c r="H9" s="395">
        <f>(1+$H$5)^5-1</f>
        <v>4.5817322864048604E-2</v>
      </c>
      <c r="I9" s="382"/>
      <c r="J9" s="382"/>
      <c r="K9" s="382"/>
      <c r="L9" s="387"/>
      <c r="M9" s="387"/>
      <c r="N9" s="387"/>
      <c r="O9" s="387"/>
    </row>
    <row r="10" spans="2:15" ht="15.75" customHeight="1" x14ac:dyDescent="0.2">
      <c r="B10" s="397"/>
      <c r="C10" s="397"/>
      <c r="D10" s="397"/>
      <c r="E10" s="387"/>
      <c r="F10" s="399"/>
      <c r="G10" s="398"/>
      <c r="H10" s="398"/>
      <c r="I10" s="398"/>
      <c r="J10" s="398"/>
      <c r="K10" s="398"/>
      <c r="L10" s="398"/>
      <c r="M10" s="387"/>
      <c r="N10" s="387"/>
      <c r="O10" s="387"/>
    </row>
    <row r="11" spans="2:15" ht="15.75" customHeight="1" x14ac:dyDescent="0.2">
      <c r="B11" s="400"/>
      <c r="C11" s="400"/>
      <c r="D11" s="387"/>
      <c r="E11" s="387"/>
      <c r="F11" s="387"/>
      <c r="G11" s="387"/>
      <c r="H11" s="387"/>
      <c r="I11" s="387"/>
      <c r="J11" s="387"/>
      <c r="K11" s="387"/>
      <c r="L11" s="387"/>
      <c r="M11" s="401"/>
      <c r="N11" s="387"/>
      <c r="O11" s="387"/>
    </row>
    <row r="12" spans="2:15" ht="31.5" customHeight="1" x14ac:dyDescent="0.2">
      <c r="B12" s="247" t="s">
        <v>152</v>
      </c>
      <c r="C12" s="249"/>
      <c r="D12" s="250"/>
      <c r="E12" s="250"/>
      <c r="F12" s="251"/>
      <c r="G12" s="251"/>
      <c r="H12" s="249"/>
      <c r="I12" s="249"/>
      <c r="J12" s="249"/>
      <c r="K12" s="249"/>
      <c r="L12" s="249"/>
      <c r="M12" s="249"/>
      <c r="N12" s="249"/>
      <c r="O12" s="249"/>
    </row>
    <row r="13" spans="2:15" ht="110.25" customHeight="1" x14ac:dyDescent="0.2">
      <c r="B13" s="253" t="s">
        <v>73</v>
      </c>
      <c r="C13" s="253" t="s">
        <v>256</v>
      </c>
      <c r="D13" s="253" t="s">
        <v>257</v>
      </c>
      <c r="E13" s="253" t="s">
        <v>258</v>
      </c>
      <c r="F13" s="253" t="s">
        <v>143</v>
      </c>
      <c r="G13" s="253" t="s">
        <v>266</v>
      </c>
      <c r="H13" s="253" t="s">
        <v>259</v>
      </c>
      <c r="I13" s="253" t="s">
        <v>260</v>
      </c>
      <c r="J13" s="253" t="s">
        <v>261</v>
      </c>
      <c r="K13" s="253" t="s">
        <v>262</v>
      </c>
      <c r="L13" s="253" t="s">
        <v>263</v>
      </c>
      <c r="M13" s="253" t="s">
        <v>264</v>
      </c>
      <c r="N13" s="253" t="s">
        <v>265</v>
      </c>
      <c r="O13" s="253" t="s">
        <v>7</v>
      </c>
    </row>
    <row r="14" spans="2:15" ht="14.25" x14ac:dyDescent="0.2">
      <c r="B14" s="252"/>
      <c r="C14" s="252" t="s">
        <v>11</v>
      </c>
      <c r="D14" s="252" t="s">
        <v>12</v>
      </c>
      <c r="E14" s="252" t="s">
        <v>247</v>
      </c>
      <c r="F14" s="254" t="s">
        <v>248</v>
      </c>
      <c r="G14" s="254" t="s">
        <v>249</v>
      </c>
      <c r="H14" s="252" t="s">
        <v>156</v>
      </c>
      <c r="I14" s="254" t="s">
        <v>13</v>
      </c>
      <c r="J14" s="254" t="s">
        <v>250</v>
      </c>
      <c r="K14" s="254" t="s">
        <v>14</v>
      </c>
      <c r="L14" s="252" t="s">
        <v>267</v>
      </c>
      <c r="M14" s="254" t="s">
        <v>155</v>
      </c>
      <c r="N14" s="254" t="s">
        <v>15</v>
      </c>
      <c r="O14" s="254" t="s">
        <v>16</v>
      </c>
    </row>
    <row r="15" spans="2:15" ht="15.75" customHeight="1" x14ac:dyDescent="0.2">
      <c r="B15" s="243">
        <f>'A. Allgemeine Informationen'!$C$14</f>
        <v>2023</v>
      </c>
      <c r="C15" s="244">
        <f>SUM(D15:O15)</f>
        <v>0</v>
      </c>
      <c r="D15" s="245">
        <f>'C. Erlösobergrenze'!$I$14</f>
        <v>0</v>
      </c>
      <c r="E15" s="246">
        <f>'C. Erlösobergrenze'!$I$44</f>
        <v>0</v>
      </c>
      <c r="F15" s="245">
        <f>'C. Erlösobergrenze'!I51</f>
        <v>0</v>
      </c>
      <c r="G15" s="245">
        <f>'C. Erlösobergrenze'!$I$53</f>
        <v>0</v>
      </c>
      <c r="H15" s="245">
        <f>(E15+F15+G15)*(VLOOKUP($B$15,$F$5:$G$9,2,FALSE)/$G$4-1)</f>
        <v>0</v>
      </c>
      <c r="I15" s="245">
        <f>(E15+F15+G15)*(-VLOOKUP($B$15,$F$5:$H$9,3,FALSE))</f>
        <v>0</v>
      </c>
      <c r="J15" s="245">
        <f>'C. Erlösobergrenze'!$I$58</f>
        <v>0</v>
      </c>
      <c r="K15" s="245">
        <f>'C. Erlösobergrenze'!$I$60</f>
        <v>0</v>
      </c>
      <c r="L15" s="245">
        <f>('C. Erlösobergrenze'!$I$62-'C. Erlösobergrenze'!$I$63)</f>
        <v>0</v>
      </c>
      <c r="M15" s="245">
        <f>SUM('C. Erlösobergrenze'!$I$65:$I$69)</f>
        <v>0</v>
      </c>
      <c r="N15" s="245">
        <f>'C. Erlösobergrenze'!$I$71</f>
        <v>0</v>
      </c>
      <c r="O15" s="245">
        <f>'C. Erlösobergrenze'!$I$73</f>
        <v>0</v>
      </c>
    </row>
  </sheetData>
  <pageMargins left="0.78740157480314965" right="0.78740157480314965" top="0.98425196850393704" bottom="0.98425196850393704" header="0.51181102362204722" footer="0.51181102362204722"/>
  <pageSetup paperSize="9" scale="47" orientation="landscape" verticalDpi="4" r:id="rId1"/>
  <headerFooter alignWithMargins="0">
    <oddHeader>&amp;LAnlage 1_1: Erlösobergrenzen 3. Regulierungsperiode (2019 - 2023)&amp;C0&amp;RAZ: BK8-17/0-11</oddHeader>
    <oddFooter>&amp;RSeite &amp;P von 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
    <tabColor indexed="43"/>
    <pageSetUpPr fitToPage="1"/>
  </sheetPr>
  <dimension ref="A1:K81"/>
  <sheetViews>
    <sheetView showGridLines="0" zoomScale="85" zoomScaleNormal="85" zoomScaleSheetLayoutView="80" workbookViewId="0">
      <pane ySplit="9" topLeftCell="A45" activePane="bottomLeft" state="frozen"/>
      <selection pane="bottomLeft" activeCell="A10" sqref="A10"/>
    </sheetView>
  </sheetViews>
  <sheetFormatPr baseColWidth="10" defaultColWidth="10" defaultRowHeight="12.75" x14ac:dyDescent="0.2"/>
  <cols>
    <col min="1" max="1" width="2.625" style="26" customWidth="1"/>
    <col min="2" max="2" width="15.625" style="26" customWidth="1"/>
    <col min="3" max="3" width="60.625" style="26" customWidth="1"/>
    <col min="4" max="4" width="10.625" style="26" customWidth="1"/>
    <col min="5" max="5" width="3.625" style="26" customWidth="1"/>
    <col min="6" max="7" width="13.625" style="26" customWidth="1"/>
    <col min="8" max="8" width="3.625" style="26" customWidth="1"/>
    <col min="9" max="10" width="13.625" style="26" customWidth="1"/>
    <col min="11" max="11" width="25.625" style="26" customWidth="1"/>
    <col min="12" max="16384" width="10" style="26"/>
  </cols>
  <sheetData>
    <row r="1" spans="1:10" s="24" customFormat="1" ht="15.75" x14ac:dyDescent="0.2">
      <c r="A1" s="331"/>
      <c r="B1" s="331"/>
      <c r="C1" s="242" t="str">
        <f>"Meldung für das Jahr "&amp;'A. Allgemeine Informationen'!$C$14</f>
        <v>Meldung für das Jahr 2023</v>
      </c>
      <c r="J1" s="25"/>
    </row>
    <row r="2" spans="1:10" s="24" customFormat="1" x14ac:dyDescent="0.2">
      <c r="A2" s="25"/>
      <c r="B2" s="25"/>
      <c r="D2" s="25"/>
      <c r="E2" s="25"/>
      <c r="F2" s="25"/>
      <c r="G2" s="25"/>
      <c r="H2" s="25"/>
      <c r="I2" s="25"/>
      <c r="J2" s="25"/>
    </row>
    <row r="3" spans="1:10" ht="25.5" customHeight="1" x14ac:dyDescent="0.2">
      <c r="B3" s="272"/>
      <c r="C3" s="256" t="s">
        <v>283</v>
      </c>
      <c r="D3" s="334"/>
      <c r="E3" s="260"/>
      <c r="F3" s="330" t="str">
        <f>'B. Übersicht EOG'!C6</f>
        <v>bitte wählen</v>
      </c>
      <c r="G3" s="333"/>
      <c r="H3" s="294"/>
      <c r="I3" s="294"/>
      <c r="J3" s="294"/>
    </row>
    <row r="4" spans="1:10" ht="25.5" customHeight="1" x14ac:dyDescent="0.2">
      <c r="B4" s="272"/>
      <c r="C4" s="256" t="s">
        <v>6</v>
      </c>
      <c r="D4" s="334"/>
      <c r="E4" s="260"/>
      <c r="F4" s="347">
        <v>2016</v>
      </c>
      <c r="G4" s="346"/>
      <c r="H4" s="294"/>
      <c r="I4" s="294"/>
      <c r="J4" s="294"/>
    </row>
    <row r="5" spans="1:10" ht="25.5" customHeight="1" x14ac:dyDescent="0.2">
      <c r="B5" s="272"/>
      <c r="C5" s="256" t="s">
        <v>269</v>
      </c>
      <c r="D5" s="332"/>
      <c r="E5" s="335"/>
      <c r="F5" s="518"/>
      <c r="G5" s="294"/>
      <c r="H5" s="294"/>
      <c r="I5" s="294"/>
      <c r="J5" s="294"/>
    </row>
    <row r="6" spans="1:10" ht="25.5" customHeight="1" x14ac:dyDescent="0.2">
      <c r="B6" s="272"/>
      <c r="C6" s="256" t="s">
        <v>154</v>
      </c>
      <c r="D6" s="284" t="s">
        <v>302</v>
      </c>
      <c r="E6" s="289"/>
      <c r="F6" s="293"/>
      <c r="G6" s="294"/>
      <c r="H6" s="294"/>
      <c r="I6" s="294"/>
      <c r="J6" s="294"/>
    </row>
    <row r="8" spans="1:10" x14ac:dyDescent="0.2">
      <c r="A8" s="27"/>
      <c r="B8" s="296"/>
      <c r="C8" s="27"/>
      <c r="D8" s="27"/>
      <c r="E8" s="27"/>
      <c r="F8" s="27"/>
      <c r="G8" s="27"/>
      <c r="H8" s="296"/>
      <c r="I8" s="27"/>
      <c r="J8" s="27"/>
    </row>
    <row r="9" spans="1:10" ht="36" customHeight="1" x14ac:dyDescent="0.2">
      <c r="B9" s="286" t="s">
        <v>151</v>
      </c>
      <c r="C9" s="580" t="s">
        <v>152</v>
      </c>
      <c r="D9" s="581"/>
      <c r="E9" s="282"/>
      <c r="F9" s="287" t="s">
        <v>153</v>
      </c>
      <c r="G9" s="288"/>
      <c r="H9" s="289"/>
      <c r="I9" s="290">
        <f>'A. Allgemeine Informationen'!$C$14</f>
        <v>2023</v>
      </c>
      <c r="J9" s="288"/>
    </row>
    <row r="11" spans="1:10" x14ac:dyDescent="0.2">
      <c r="B11" s="272"/>
      <c r="C11" s="336"/>
      <c r="D11" s="336"/>
      <c r="E11" s="337"/>
      <c r="F11" s="294"/>
      <c r="G11" s="294"/>
      <c r="H11" s="294"/>
      <c r="I11" s="294"/>
      <c r="J11" s="294"/>
    </row>
    <row r="12" spans="1:10" ht="25.5" customHeight="1" x14ac:dyDescent="0.2">
      <c r="B12" s="257" t="s">
        <v>118</v>
      </c>
      <c r="C12" s="258" t="s">
        <v>34</v>
      </c>
      <c r="D12" s="259" t="s">
        <v>284</v>
      </c>
      <c r="E12" s="338"/>
      <c r="F12" s="297"/>
      <c r="G12" s="294"/>
      <c r="H12" s="294"/>
      <c r="I12" s="298">
        <f>I14+(I44+I51+I53)*(I55-I56)+I58+I60+(I62-I63)+SUM(I65:I69)+I71+I73</f>
        <v>0</v>
      </c>
      <c r="J12" s="294"/>
    </row>
    <row r="13" spans="1:10" ht="19.5" customHeight="1" x14ac:dyDescent="0.2">
      <c r="B13" s="260"/>
      <c r="C13" s="261"/>
      <c r="D13" s="262"/>
      <c r="E13" s="276"/>
      <c r="F13" s="299" t="s">
        <v>41</v>
      </c>
      <c r="G13" s="300" t="s">
        <v>42</v>
      </c>
      <c r="H13" s="301"/>
      <c r="I13" s="299" t="s">
        <v>41</v>
      </c>
      <c r="J13" s="300" t="s">
        <v>42</v>
      </c>
    </row>
    <row r="14" spans="1:10" ht="25.5" customHeight="1" x14ac:dyDescent="0.2">
      <c r="B14" s="263" t="s">
        <v>119</v>
      </c>
      <c r="C14" s="264" t="s">
        <v>120</v>
      </c>
      <c r="D14" s="265" t="s">
        <v>285</v>
      </c>
      <c r="E14" s="339"/>
      <c r="F14" s="303">
        <f>IF($F$3="Vereinfachtes Verfahren",(F20+F21+F25)+F15,F16-G16)</f>
        <v>0</v>
      </c>
      <c r="G14" s="304"/>
      <c r="H14" s="295"/>
      <c r="I14" s="303">
        <f>$F$14+(I16-J16-$F$16+$G$16)</f>
        <v>0</v>
      </c>
      <c r="J14" s="304"/>
    </row>
    <row r="15" spans="1:10" ht="25.5" customHeight="1" x14ac:dyDescent="0.2">
      <c r="B15" s="279" t="s">
        <v>330</v>
      </c>
      <c r="C15" s="264" t="s">
        <v>331</v>
      </c>
      <c r="D15" s="267"/>
      <c r="E15" s="340"/>
      <c r="F15" s="303">
        <f>IF($F$3="Vereinfachtes Verfahren",F6*0.05,0)</f>
        <v>0</v>
      </c>
      <c r="G15" s="304"/>
      <c r="H15" s="295"/>
      <c r="I15" s="303">
        <f>F15</f>
        <v>0</v>
      </c>
      <c r="J15" s="304"/>
    </row>
    <row r="16" spans="1:10" ht="25.5" customHeight="1" x14ac:dyDescent="0.2">
      <c r="B16" s="266"/>
      <c r="C16" s="264" t="s">
        <v>121</v>
      </c>
      <c r="D16" s="269"/>
      <c r="E16" s="340"/>
      <c r="F16" s="303">
        <f>SUM(F17:F39)</f>
        <v>0</v>
      </c>
      <c r="G16" s="303">
        <f>SUM(G17:G39)</f>
        <v>0</v>
      </c>
      <c r="H16" s="295"/>
      <c r="I16" s="303">
        <f>SUM(I17:I39)</f>
        <v>0</v>
      </c>
      <c r="J16" s="303">
        <f t="shared" ref="J16" si="0">SUM(J17:J39)</f>
        <v>0</v>
      </c>
    </row>
    <row r="17" spans="2:11" ht="25.5" customHeight="1" x14ac:dyDescent="0.2">
      <c r="B17" s="268" t="s">
        <v>122</v>
      </c>
      <c r="C17" s="264" t="s">
        <v>94</v>
      </c>
      <c r="D17" s="269"/>
      <c r="E17" s="340"/>
      <c r="F17" s="293"/>
      <c r="G17" s="293"/>
      <c r="H17" s="295"/>
      <c r="I17" s="326">
        <f>'Anlage 2-1'!$E$8</f>
        <v>0</v>
      </c>
      <c r="J17" s="326">
        <f>'Anlage 2-1'!$F$8</f>
        <v>0</v>
      </c>
      <c r="K17" s="352" t="s">
        <v>316</v>
      </c>
    </row>
    <row r="18" spans="2:11" ht="25.5" customHeight="1" x14ac:dyDescent="0.2">
      <c r="B18" s="268" t="s">
        <v>123</v>
      </c>
      <c r="C18" s="264" t="s">
        <v>69</v>
      </c>
      <c r="D18" s="269"/>
      <c r="E18" s="340"/>
      <c r="F18" s="293"/>
      <c r="G18" s="293"/>
      <c r="H18" s="295"/>
      <c r="I18" s="293"/>
      <c r="J18" s="293"/>
    </row>
    <row r="19" spans="2:11" ht="25.5" customHeight="1" x14ac:dyDescent="0.2">
      <c r="B19" s="268" t="s">
        <v>124</v>
      </c>
      <c r="C19" s="264" t="s">
        <v>70</v>
      </c>
      <c r="D19" s="269"/>
      <c r="E19" s="340"/>
      <c r="F19" s="293"/>
      <c r="G19" s="305"/>
      <c r="H19" s="295"/>
      <c r="I19" s="293"/>
      <c r="J19" s="305"/>
    </row>
    <row r="20" spans="2:11" ht="25.5" customHeight="1" x14ac:dyDescent="0.2">
      <c r="B20" s="268" t="s">
        <v>125</v>
      </c>
      <c r="C20" s="264" t="s">
        <v>93</v>
      </c>
      <c r="D20" s="269"/>
      <c r="E20" s="340"/>
      <c r="F20" s="293"/>
      <c r="G20" s="305"/>
      <c r="H20" s="295"/>
      <c r="I20" s="326">
        <f>'Anlage 2-4'!$C$15</f>
        <v>0</v>
      </c>
      <c r="J20" s="305"/>
      <c r="K20" s="352" t="s">
        <v>317</v>
      </c>
    </row>
    <row r="21" spans="2:11" ht="25.5" customHeight="1" x14ac:dyDescent="0.2">
      <c r="B21" s="268" t="s">
        <v>126</v>
      </c>
      <c r="C21" s="264" t="s">
        <v>228</v>
      </c>
      <c r="D21" s="269"/>
      <c r="E21" s="276"/>
      <c r="F21" s="293"/>
      <c r="G21" s="305"/>
      <c r="H21" s="295"/>
      <c r="I21" s="565"/>
      <c r="J21" s="305"/>
    </row>
    <row r="22" spans="2:11" ht="25.5" customHeight="1" x14ac:dyDescent="0.2">
      <c r="B22" s="268" t="s">
        <v>127</v>
      </c>
      <c r="C22" s="264" t="s">
        <v>235</v>
      </c>
      <c r="D22" s="269"/>
      <c r="E22" s="340"/>
      <c r="F22" s="293"/>
      <c r="G22" s="305"/>
      <c r="H22" s="295"/>
      <c r="I22" s="326">
        <f>'Anlage 2-6'!$D$6</f>
        <v>0</v>
      </c>
      <c r="J22" s="305"/>
      <c r="K22" s="352" t="s">
        <v>318</v>
      </c>
    </row>
    <row r="23" spans="2:11" ht="25.5" customHeight="1" x14ac:dyDescent="0.2">
      <c r="B23" s="268" t="s">
        <v>438</v>
      </c>
      <c r="C23" s="264" t="s">
        <v>439</v>
      </c>
      <c r="D23" s="269"/>
      <c r="E23" s="276"/>
      <c r="F23" s="293"/>
      <c r="G23" s="305"/>
      <c r="H23" s="295"/>
      <c r="I23" s="565"/>
      <c r="J23" s="305"/>
      <c r="K23" s="352"/>
    </row>
    <row r="24" spans="2:11" ht="37.700000000000003" customHeight="1" x14ac:dyDescent="0.2">
      <c r="B24" s="268" t="s">
        <v>128</v>
      </c>
      <c r="C24" s="264" t="s">
        <v>467</v>
      </c>
      <c r="D24" s="269"/>
      <c r="E24" s="340"/>
      <c r="F24" s="293"/>
      <c r="G24" s="305"/>
      <c r="H24" s="295"/>
      <c r="I24" s="293"/>
      <c r="J24" s="305"/>
    </row>
    <row r="25" spans="2:11" ht="25.5" customHeight="1" x14ac:dyDescent="0.2">
      <c r="B25" s="270" t="s">
        <v>129</v>
      </c>
      <c r="C25" s="264" t="s">
        <v>477</v>
      </c>
      <c r="D25" s="269"/>
      <c r="E25" s="340"/>
      <c r="F25" s="293"/>
      <c r="G25" s="305"/>
      <c r="H25" s="295"/>
      <c r="I25" s="326">
        <f>'Anlage 2-8'!$I$60</f>
        <v>0</v>
      </c>
      <c r="J25" s="305"/>
      <c r="K25" s="352" t="s">
        <v>319</v>
      </c>
    </row>
    <row r="26" spans="2:11" ht="25.5" customHeight="1" x14ac:dyDescent="0.2">
      <c r="B26" s="270" t="s">
        <v>130</v>
      </c>
      <c r="C26" s="264" t="s">
        <v>468</v>
      </c>
      <c r="D26" s="269"/>
      <c r="E26" s="340"/>
      <c r="F26" s="293"/>
      <c r="G26" s="305"/>
      <c r="H26" s="295"/>
      <c r="I26" s="326">
        <f>'Anlage 2-9'!$E$8</f>
        <v>0</v>
      </c>
      <c r="J26" s="305"/>
      <c r="K26" s="352" t="s">
        <v>320</v>
      </c>
    </row>
    <row r="27" spans="2:11" ht="25.5" customHeight="1" x14ac:dyDescent="0.2">
      <c r="B27" s="270" t="s">
        <v>131</v>
      </c>
      <c r="C27" s="264" t="s">
        <v>71</v>
      </c>
      <c r="D27" s="269"/>
      <c r="E27" s="340"/>
      <c r="F27" s="293"/>
      <c r="G27" s="305"/>
      <c r="H27" s="295"/>
      <c r="I27" s="326">
        <f>'Anlage 2-10'!$E$4</f>
        <v>0</v>
      </c>
      <c r="J27" s="305"/>
      <c r="K27" s="352" t="s">
        <v>321</v>
      </c>
    </row>
    <row r="28" spans="2:11" ht="25.5" customHeight="1" x14ac:dyDescent="0.2">
      <c r="B28" s="270" t="s">
        <v>132</v>
      </c>
      <c r="C28" s="264" t="s">
        <v>324</v>
      </c>
      <c r="D28" s="269"/>
      <c r="E28" s="340"/>
      <c r="F28" s="293"/>
      <c r="G28" s="305"/>
      <c r="H28" s="295"/>
      <c r="I28" s="326">
        <f>'Anlage 2-11'!$E$4</f>
        <v>0</v>
      </c>
      <c r="J28" s="305"/>
      <c r="K28" s="352" t="s">
        <v>322</v>
      </c>
    </row>
    <row r="29" spans="2:11" ht="25.5" customHeight="1" x14ac:dyDescent="0.2">
      <c r="B29" s="270" t="s">
        <v>39</v>
      </c>
      <c r="C29" s="264" t="s">
        <v>115</v>
      </c>
      <c r="D29" s="269"/>
      <c r="E29" s="276"/>
      <c r="F29" s="293"/>
      <c r="G29" s="305"/>
      <c r="H29" s="305"/>
      <c r="I29" s="293"/>
      <c r="J29" s="305"/>
    </row>
    <row r="30" spans="2:11" ht="25.5" customHeight="1" x14ac:dyDescent="0.2">
      <c r="B30" s="270" t="s">
        <v>133</v>
      </c>
      <c r="C30" s="264" t="s">
        <v>233</v>
      </c>
      <c r="D30" s="269"/>
      <c r="E30" s="276"/>
      <c r="F30" s="307"/>
      <c r="G30" s="293"/>
      <c r="H30" s="295"/>
      <c r="I30" s="307"/>
      <c r="J30" s="326">
        <f>'Anlage 2-13'!$F$25+'Anlage 2-13'!$G$25+'Anlage 2-13'!$H$25</f>
        <v>0</v>
      </c>
      <c r="K30" s="352" t="s">
        <v>323</v>
      </c>
    </row>
    <row r="31" spans="2:11" ht="25.5" customHeight="1" x14ac:dyDescent="0.2">
      <c r="B31" s="268" t="s">
        <v>432</v>
      </c>
      <c r="C31" s="264" t="s">
        <v>433</v>
      </c>
      <c r="D31" s="269"/>
      <c r="E31" s="314"/>
      <c r="F31" s="293"/>
      <c r="G31" s="295"/>
      <c r="H31" s="295"/>
      <c r="I31" s="565"/>
      <c r="J31" s="305"/>
      <c r="K31" s="352"/>
    </row>
    <row r="32" spans="2:11" ht="25.5" customHeight="1" x14ac:dyDescent="0.2">
      <c r="B32" s="555" t="s">
        <v>405</v>
      </c>
      <c r="C32" s="264" t="s">
        <v>409</v>
      </c>
      <c r="D32" s="269"/>
      <c r="E32" s="314"/>
      <c r="F32" s="295"/>
      <c r="G32" s="295"/>
      <c r="H32" s="295"/>
      <c r="I32" s="326">
        <f>SUM('Anlage EPMK'!E5:F5)-SUM('Anlage EPMK'!G5:I5)</f>
        <v>0</v>
      </c>
      <c r="J32" s="305"/>
      <c r="K32" s="352" t="s">
        <v>431</v>
      </c>
    </row>
    <row r="33" spans="2:10" ht="25.5" customHeight="1" x14ac:dyDescent="0.2">
      <c r="B33" s="268" t="s">
        <v>117</v>
      </c>
      <c r="C33" s="264" t="s">
        <v>116</v>
      </c>
      <c r="D33" s="269"/>
      <c r="E33" s="340"/>
      <c r="F33" s="293"/>
      <c r="G33" s="308"/>
      <c r="H33" s="295"/>
      <c r="I33" s="293"/>
      <c r="J33" s="308"/>
    </row>
    <row r="34" spans="2:10" ht="37.700000000000003" customHeight="1" x14ac:dyDescent="0.2">
      <c r="B34" s="268" t="s">
        <v>134</v>
      </c>
      <c r="C34" s="264" t="s">
        <v>466</v>
      </c>
      <c r="D34" s="269"/>
      <c r="E34" s="340"/>
      <c r="F34" s="293"/>
      <c r="G34" s="309"/>
      <c r="H34" s="295"/>
      <c r="I34" s="293"/>
      <c r="J34" s="309"/>
    </row>
    <row r="35" spans="2:10" ht="25.5" hidden="1" customHeight="1" x14ac:dyDescent="0.2">
      <c r="B35" s="291"/>
      <c r="C35" s="292"/>
      <c r="D35" s="276"/>
      <c r="E35" s="276"/>
      <c r="F35" s="310"/>
      <c r="G35" s="311"/>
      <c r="H35" s="295"/>
      <c r="I35" s="310"/>
      <c r="J35" s="311"/>
    </row>
    <row r="36" spans="2:10" ht="25.5" hidden="1" customHeight="1" x14ac:dyDescent="0.2">
      <c r="B36" s="291"/>
      <c r="C36" s="292"/>
      <c r="D36" s="276"/>
      <c r="E36" s="276"/>
      <c r="F36" s="310"/>
      <c r="G36" s="311"/>
      <c r="H36" s="295"/>
      <c r="I36" s="310"/>
      <c r="J36" s="311"/>
    </row>
    <row r="37" spans="2:10" ht="25.5" hidden="1" customHeight="1" x14ac:dyDescent="0.2">
      <c r="B37" s="291"/>
      <c r="C37" s="292"/>
      <c r="D37" s="276"/>
      <c r="E37" s="276"/>
      <c r="F37" s="310"/>
      <c r="G37" s="311"/>
      <c r="H37" s="295"/>
      <c r="I37" s="310"/>
      <c r="J37" s="311"/>
    </row>
    <row r="38" spans="2:10" ht="25.5" hidden="1" customHeight="1" x14ac:dyDescent="0.2">
      <c r="B38" s="291"/>
      <c r="C38" s="292"/>
      <c r="D38" s="276"/>
      <c r="E38" s="276"/>
      <c r="F38" s="310"/>
      <c r="G38" s="311"/>
      <c r="H38" s="295"/>
      <c r="I38" s="310"/>
      <c r="J38" s="311"/>
    </row>
    <row r="39" spans="2:10" ht="25.5" hidden="1" customHeight="1" x14ac:dyDescent="0.2">
      <c r="B39" s="291"/>
      <c r="C39" s="292"/>
      <c r="D39" s="276"/>
      <c r="E39" s="276"/>
      <c r="F39" s="310"/>
      <c r="G39" s="311"/>
      <c r="H39" s="295"/>
      <c r="I39" s="310"/>
      <c r="J39" s="311"/>
    </row>
    <row r="40" spans="2:10" x14ac:dyDescent="0.2">
      <c r="B40" s="266"/>
      <c r="C40" s="271"/>
      <c r="D40" s="272"/>
      <c r="E40" s="341"/>
      <c r="F40" s="312"/>
      <c r="G40" s="313"/>
      <c r="H40" s="313"/>
      <c r="I40" s="312"/>
      <c r="J40" s="313"/>
    </row>
    <row r="41" spans="2:10" ht="25.5" customHeight="1" x14ac:dyDescent="0.2">
      <c r="B41" s="266"/>
      <c r="C41" s="264" t="s">
        <v>338</v>
      </c>
      <c r="D41" s="372"/>
      <c r="E41" s="340"/>
      <c r="F41" s="303">
        <f>$F$6-$F$14</f>
        <v>0</v>
      </c>
      <c r="G41" s="314"/>
      <c r="H41" s="314"/>
      <c r="I41" s="314"/>
      <c r="J41" s="314"/>
    </row>
    <row r="42" spans="2:10" ht="25.5" customHeight="1" x14ac:dyDescent="0.2">
      <c r="B42" s="266"/>
      <c r="C42" s="264" t="s">
        <v>308</v>
      </c>
      <c r="D42" s="265" t="s">
        <v>286</v>
      </c>
      <c r="E42" s="269"/>
      <c r="F42" s="315"/>
      <c r="G42" s="314"/>
      <c r="H42" s="314"/>
      <c r="I42" s="293"/>
      <c r="J42" s="314"/>
    </row>
    <row r="43" spans="2:10" x14ac:dyDescent="0.2">
      <c r="B43" s="266"/>
      <c r="C43" s="271"/>
      <c r="D43" s="272"/>
      <c r="E43" s="341"/>
      <c r="F43" s="312"/>
      <c r="G43" s="313"/>
      <c r="H43" s="313"/>
      <c r="I43" s="312"/>
      <c r="J43" s="313"/>
    </row>
    <row r="44" spans="2:10" ht="25.5" customHeight="1" x14ac:dyDescent="0.2">
      <c r="B44" s="273" t="s">
        <v>137</v>
      </c>
      <c r="C44" s="264" t="s">
        <v>138</v>
      </c>
      <c r="D44" s="274" t="s">
        <v>287</v>
      </c>
      <c r="E44" s="269"/>
      <c r="F44" s="312"/>
      <c r="G44" s="314"/>
      <c r="H44" s="314"/>
      <c r="I44" s="316">
        <f>($F$41-I42)*$F$5</f>
        <v>0</v>
      </c>
      <c r="J44" s="314"/>
    </row>
    <row r="45" spans="2:10" x14ac:dyDescent="0.2">
      <c r="B45" s="275"/>
      <c r="C45" s="276"/>
      <c r="D45" s="276"/>
      <c r="E45" s="276"/>
      <c r="F45" s="305"/>
      <c r="G45" s="302"/>
      <c r="H45" s="302"/>
      <c r="I45" s="305"/>
      <c r="J45" s="302"/>
    </row>
    <row r="46" spans="2:10" ht="25.5" customHeight="1" x14ac:dyDescent="0.2">
      <c r="B46" s="279" t="s">
        <v>314</v>
      </c>
      <c r="C46" s="264" t="s">
        <v>139</v>
      </c>
      <c r="D46" s="277" t="s">
        <v>140</v>
      </c>
      <c r="E46" s="289"/>
      <c r="F46" s="317">
        <v>0.2</v>
      </c>
      <c r="G46" s="318"/>
      <c r="H46" s="318"/>
      <c r="I46" s="318"/>
      <c r="J46" s="318"/>
    </row>
    <row r="47" spans="2:10" ht="25.5" customHeight="1" x14ac:dyDescent="0.2">
      <c r="B47" s="263" t="s">
        <v>141</v>
      </c>
      <c r="C47" s="264" t="s">
        <v>268</v>
      </c>
      <c r="D47" s="277" t="s">
        <v>288</v>
      </c>
      <c r="E47" s="282"/>
      <c r="F47" s="319"/>
      <c r="G47" s="318"/>
      <c r="H47" s="318"/>
      <c r="I47" s="318"/>
      <c r="J47" s="318"/>
    </row>
    <row r="48" spans="2:10" ht="25.5" customHeight="1" x14ac:dyDescent="0.2">
      <c r="B48" s="279" t="s">
        <v>314</v>
      </c>
      <c r="C48" s="264" t="s">
        <v>139</v>
      </c>
      <c r="D48" s="265" t="s">
        <v>289</v>
      </c>
      <c r="E48" s="269"/>
      <c r="F48" s="320"/>
      <c r="G48" s="318"/>
      <c r="H48" s="318"/>
      <c r="I48" s="321">
        <f>IF($F$47&lt;&gt;0,1-$F$47*('A. Allgemeine Informationen'!$C$14-2018),1-$F$46*('A. Allgemeine Informationen'!$C$14-2018))</f>
        <v>0</v>
      </c>
      <c r="J48" s="318"/>
    </row>
    <row r="49" spans="2:11" x14ac:dyDescent="0.2">
      <c r="B49" s="275"/>
      <c r="C49" s="276"/>
      <c r="D49" s="276"/>
      <c r="E49" s="276"/>
      <c r="F49" s="305"/>
      <c r="G49" s="302"/>
      <c r="H49" s="302"/>
      <c r="I49" s="305"/>
      <c r="J49" s="302"/>
    </row>
    <row r="50" spans="2:11" ht="25.5" customHeight="1" x14ac:dyDescent="0.2">
      <c r="B50" s="263" t="s">
        <v>142</v>
      </c>
      <c r="C50" s="264" t="s">
        <v>8</v>
      </c>
      <c r="D50" s="264" t="s">
        <v>290</v>
      </c>
      <c r="E50" s="269"/>
      <c r="F50" s="305"/>
      <c r="G50" s="295"/>
      <c r="H50" s="295"/>
      <c r="I50" s="316">
        <f>($F$41-I42-I44)</f>
        <v>0</v>
      </c>
      <c r="J50" s="295"/>
    </row>
    <row r="51" spans="2:11" ht="25.5" customHeight="1" x14ac:dyDescent="0.2">
      <c r="B51" s="266"/>
      <c r="C51" s="264" t="s">
        <v>143</v>
      </c>
      <c r="D51" s="278" t="s">
        <v>291</v>
      </c>
      <c r="E51" s="282"/>
      <c r="F51" s="302"/>
      <c r="G51" s="295"/>
      <c r="H51" s="295"/>
      <c r="I51" s="303">
        <f>I48*I50</f>
        <v>0</v>
      </c>
      <c r="J51" s="295"/>
    </row>
    <row r="52" spans="2:11" x14ac:dyDescent="0.2">
      <c r="B52" s="275"/>
      <c r="C52" s="276"/>
      <c r="D52" s="276"/>
      <c r="E52" s="276"/>
      <c r="F52" s="305"/>
      <c r="G52" s="302"/>
      <c r="H52" s="302"/>
      <c r="I52" s="305"/>
      <c r="J52" s="302"/>
    </row>
    <row r="53" spans="2:11" ht="25.5" customHeight="1" x14ac:dyDescent="0.2">
      <c r="B53" s="263" t="s">
        <v>271</v>
      </c>
      <c r="C53" s="264" t="s">
        <v>272</v>
      </c>
      <c r="D53" s="264" t="s">
        <v>292</v>
      </c>
      <c r="E53" s="269"/>
      <c r="F53" s="293"/>
      <c r="G53" s="295"/>
      <c r="H53" s="295"/>
      <c r="I53" s="316">
        <f>$F$53/5</f>
        <v>0</v>
      </c>
      <c r="J53" s="295"/>
    </row>
    <row r="54" spans="2:11" x14ac:dyDescent="0.2">
      <c r="B54" s="275"/>
      <c r="C54" s="276"/>
      <c r="D54" s="276"/>
      <c r="E54" s="276"/>
      <c r="F54" s="305"/>
      <c r="G54" s="302"/>
      <c r="H54" s="302"/>
      <c r="I54" s="305"/>
      <c r="J54" s="302"/>
    </row>
    <row r="55" spans="2:11" ht="25.5" customHeight="1" x14ac:dyDescent="0.2">
      <c r="B55" s="263" t="s">
        <v>144</v>
      </c>
      <c r="C55" s="264" t="s">
        <v>270</v>
      </c>
      <c r="D55" s="265" t="s">
        <v>293</v>
      </c>
      <c r="E55" s="269"/>
      <c r="F55" s="302"/>
      <c r="G55" s="295"/>
      <c r="H55" s="295"/>
      <c r="I55" s="322">
        <f>VLOOKUP('A. Allgemeine Informationen'!$C$14,'B. Übersicht EOG'!$F$5:$G$9,2,FALSE)/'B. Übersicht EOG'!$G$4</f>
        <v>1.0855721393034825</v>
      </c>
      <c r="J55" s="318"/>
    </row>
    <row r="56" spans="2:11" ht="25.5" customHeight="1" x14ac:dyDescent="0.2">
      <c r="B56" s="263" t="s">
        <v>145</v>
      </c>
      <c r="C56" s="264" t="s">
        <v>146</v>
      </c>
      <c r="D56" s="274" t="s">
        <v>294</v>
      </c>
      <c r="E56" s="342"/>
      <c r="F56" s="302"/>
      <c r="G56" s="295"/>
      <c r="H56" s="295"/>
      <c r="I56" s="323">
        <f>VLOOKUP('A. Allgemeine Informationen'!$C$14,'B. Übersicht EOG'!$F$5:$H$9,3,FALSE)</f>
        <v>4.5817322864048604E-2</v>
      </c>
      <c r="J56" s="324"/>
    </row>
    <row r="57" spans="2:11" x14ac:dyDescent="0.2">
      <c r="B57" s="271"/>
      <c r="C57" s="271"/>
      <c r="D57" s="271"/>
      <c r="E57" s="341"/>
      <c r="F57" s="271"/>
      <c r="G57" s="271"/>
      <c r="H57" s="271"/>
      <c r="I57" s="271"/>
      <c r="J57" s="271"/>
    </row>
    <row r="58" spans="2:11" ht="25.5" customHeight="1" x14ac:dyDescent="0.2">
      <c r="B58" s="279" t="s">
        <v>274</v>
      </c>
      <c r="C58" s="264" t="s">
        <v>273</v>
      </c>
      <c r="D58" s="280" t="s">
        <v>295</v>
      </c>
      <c r="E58" s="276"/>
      <c r="F58" s="305"/>
      <c r="G58" s="302"/>
      <c r="H58" s="302"/>
      <c r="I58" s="293"/>
      <c r="J58" s="302"/>
    </row>
    <row r="59" spans="2:11" x14ac:dyDescent="0.2">
      <c r="B59" s="271"/>
      <c r="C59" s="271"/>
      <c r="D59" s="271"/>
      <c r="E59" s="341"/>
      <c r="F59" s="271"/>
      <c r="G59" s="271"/>
      <c r="H59" s="271"/>
      <c r="I59" s="271"/>
      <c r="J59" s="271"/>
    </row>
    <row r="60" spans="2:11" ht="25.5" customHeight="1" x14ac:dyDescent="0.2">
      <c r="B60" s="279" t="s">
        <v>313</v>
      </c>
      <c r="C60" s="264" t="s">
        <v>147</v>
      </c>
      <c r="D60" s="280" t="s">
        <v>296</v>
      </c>
      <c r="E60" s="276"/>
      <c r="F60" s="305"/>
      <c r="G60" s="302"/>
      <c r="H60" s="302"/>
      <c r="I60" s="293"/>
      <c r="J60" s="302"/>
    </row>
    <row r="61" spans="2:11" x14ac:dyDescent="0.2">
      <c r="B61" s="275"/>
      <c r="C61" s="276"/>
      <c r="D61" s="276"/>
      <c r="E61" s="276"/>
      <c r="F61" s="305"/>
      <c r="G61" s="302"/>
      <c r="H61" s="302"/>
      <c r="I61" s="305"/>
      <c r="J61" s="302"/>
    </row>
    <row r="62" spans="2:11" ht="25.5" customHeight="1" x14ac:dyDescent="0.2">
      <c r="B62" s="263" t="s">
        <v>307</v>
      </c>
      <c r="C62" s="264" t="s">
        <v>275</v>
      </c>
      <c r="D62" s="274" t="s">
        <v>297</v>
      </c>
      <c r="E62" s="269"/>
      <c r="F62" s="325"/>
      <c r="G62" s="295"/>
      <c r="H62" s="295"/>
      <c r="I62" s="326">
        <f>'Anlage Volatile Kosten'!$C$17*'Anlage Volatile Kosten'!$E$17/1000</f>
        <v>0</v>
      </c>
      <c r="J62" s="295"/>
      <c r="K62" s="352" t="s">
        <v>303</v>
      </c>
    </row>
    <row r="63" spans="2:11" ht="25.5" customHeight="1" x14ac:dyDescent="0.2">
      <c r="B63" s="263" t="s">
        <v>307</v>
      </c>
      <c r="C63" s="264" t="s">
        <v>276</v>
      </c>
      <c r="D63" s="274" t="s">
        <v>298</v>
      </c>
      <c r="E63" s="269"/>
      <c r="F63" s="305"/>
      <c r="G63" s="295"/>
      <c r="H63" s="295"/>
      <c r="I63" s="326">
        <f>'Anlage Volatile Kosten'!$G$17</f>
        <v>0</v>
      </c>
      <c r="J63" s="295"/>
    </row>
    <row r="64" spans="2:11" x14ac:dyDescent="0.2">
      <c r="B64" s="275"/>
      <c r="C64" s="276"/>
      <c r="D64" s="276"/>
      <c r="E64" s="276"/>
      <c r="F64" s="305"/>
      <c r="G64" s="302"/>
      <c r="H64" s="302"/>
      <c r="I64" s="305"/>
      <c r="J64" s="302"/>
    </row>
    <row r="65" spans="2:11" ht="25.5" customHeight="1" x14ac:dyDescent="0.2">
      <c r="B65" s="373"/>
      <c r="C65" s="262" t="s">
        <v>333</v>
      </c>
      <c r="D65" s="348"/>
      <c r="E65" s="276"/>
      <c r="F65" s="305"/>
      <c r="G65" s="295"/>
      <c r="H65" s="295"/>
      <c r="I65" s="293"/>
      <c r="J65" s="295"/>
    </row>
    <row r="66" spans="2:11" ht="25.5" customHeight="1" x14ac:dyDescent="0.2">
      <c r="B66" s="374"/>
      <c r="C66" s="262" t="s">
        <v>334</v>
      </c>
      <c r="D66" s="349"/>
      <c r="E66" s="276"/>
      <c r="F66" s="305"/>
      <c r="G66" s="295"/>
      <c r="H66" s="295"/>
      <c r="I66" s="293"/>
      <c r="J66" s="295"/>
    </row>
    <row r="67" spans="2:11" ht="25.5" customHeight="1" x14ac:dyDescent="0.2">
      <c r="B67" s="374" t="s">
        <v>332</v>
      </c>
      <c r="C67" s="262" t="s">
        <v>335</v>
      </c>
      <c r="D67" s="349" t="s">
        <v>299</v>
      </c>
      <c r="E67" s="276"/>
      <c r="F67" s="305"/>
      <c r="G67" s="295"/>
      <c r="H67" s="295"/>
      <c r="I67" s="293"/>
      <c r="J67" s="295"/>
    </row>
    <row r="68" spans="2:11" ht="25.5" customHeight="1" x14ac:dyDescent="0.2">
      <c r="B68" s="374"/>
      <c r="C68" s="262" t="s">
        <v>336</v>
      </c>
      <c r="D68" s="349"/>
      <c r="E68" s="276"/>
      <c r="F68" s="305"/>
      <c r="G68" s="295"/>
      <c r="H68" s="295"/>
      <c r="I68" s="293"/>
      <c r="J68" s="295"/>
    </row>
    <row r="69" spans="2:11" ht="25.5" customHeight="1" x14ac:dyDescent="0.2">
      <c r="B69" s="375"/>
      <c r="C69" s="262" t="s">
        <v>337</v>
      </c>
      <c r="D69" s="350"/>
      <c r="E69" s="276"/>
      <c r="F69" s="305"/>
      <c r="G69" s="295"/>
      <c r="H69" s="295"/>
      <c r="I69" s="293"/>
      <c r="J69" s="295"/>
    </row>
    <row r="70" spans="2:11" x14ac:dyDescent="0.2">
      <c r="B70" s="260"/>
      <c r="C70" s="276"/>
      <c r="D70" s="276"/>
      <c r="E70" s="276"/>
      <c r="F70" s="305"/>
      <c r="G70" s="302"/>
      <c r="H70" s="302"/>
      <c r="I70" s="305"/>
      <c r="J70" s="302"/>
    </row>
    <row r="71" spans="2:11" ht="25.5" customHeight="1" x14ac:dyDescent="0.2">
      <c r="B71" s="279" t="s">
        <v>148</v>
      </c>
      <c r="C71" s="264" t="s">
        <v>149</v>
      </c>
      <c r="D71" s="264" t="s">
        <v>300</v>
      </c>
      <c r="E71" s="269"/>
      <c r="F71" s="305"/>
      <c r="G71" s="295"/>
      <c r="H71" s="295"/>
      <c r="I71" s="293"/>
      <c r="J71" s="295"/>
    </row>
    <row r="72" spans="2:11" x14ac:dyDescent="0.2">
      <c r="B72" s="275"/>
      <c r="C72" s="276"/>
      <c r="D72" s="276"/>
      <c r="E72" s="276"/>
      <c r="F72" s="305"/>
      <c r="G72" s="302"/>
      <c r="H72" s="302"/>
      <c r="I72" s="305"/>
      <c r="J72" s="302"/>
    </row>
    <row r="73" spans="2:11" ht="25.5" customHeight="1" x14ac:dyDescent="0.2">
      <c r="B73" s="271"/>
      <c r="C73" s="264" t="s">
        <v>7</v>
      </c>
      <c r="D73" s="265" t="s">
        <v>301</v>
      </c>
      <c r="E73" s="269"/>
      <c r="F73" s="305"/>
      <c r="G73" s="295"/>
      <c r="H73" s="295"/>
      <c r="I73" s="327">
        <f>SUM(I74:I81)</f>
        <v>0</v>
      </c>
      <c r="J73" s="295"/>
    </row>
    <row r="74" spans="2:11" ht="25.5" customHeight="1" x14ac:dyDescent="0.2">
      <c r="B74" s="271"/>
      <c r="C74" s="264" t="s">
        <v>310</v>
      </c>
      <c r="D74" s="281"/>
      <c r="E74" s="260"/>
      <c r="G74" s="295"/>
      <c r="H74" s="295"/>
      <c r="I74" s="328">
        <f>'D. Netzübergänge'!J7</f>
        <v>0</v>
      </c>
      <c r="J74" s="295"/>
      <c r="K74" s="352" t="s">
        <v>304</v>
      </c>
    </row>
    <row r="75" spans="2:11" ht="25.5" customHeight="1" x14ac:dyDescent="0.2">
      <c r="B75" s="271"/>
      <c r="C75" s="264" t="s">
        <v>150</v>
      </c>
      <c r="D75" s="282"/>
      <c r="E75" s="260"/>
      <c r="F75" s="305"/>
      <c r="G75" s="295"/>
      <c r="H75" s="295"/>
      <c r="I75" s="329"/>
      <c r="J75" s="295"/>
    </row>
    <row r="76" spans="2:11" ht="25.5" customHeight="1" x14ac:dyDescent="0.2">
      <c r="B76" s="271"/>
      <c r="C76" s="264" t="s">
        <v>282</v>
      </c>
      <c r="D76" s="282"/>
      <c r="E76" s="260"/>
      <c r="F76" s="305"/>
      <c r="G76" s="295"/>
      <c r="H76" s="295"/>
      <c r="I76" s="329"/>
      <c r="J76" s="295"/>
    </row>
    <row r="77" spans="2:11" ht="25.5" customHeight="1" x14ac:dyDescent="0.2">
      <c r="B77" s="271"/>
      <c r="C77" s="283"/>
      <c r="D77" s="282"/>
      <c r="E77" s="260"/>
      <c r="F77" s="305"/>
      <c r="G77" s="295"/>
      <c r="H77" s="295"/>
      <c r="I77" s="329"/>
      <c r="J77" s="295"/>
    </row>
    <row r="78" spans="2:11" ht="25.5" customHeight="1" x14ac:dyDescent="0.2">
      <c r="B78" s="271"/>
      <c r="C78" s="283"/>
      <c r="D78" s="282"/>
      <c r="E78" s="260"/>
      <c r="F78" s="305"/>
      <c r="G78" s="295"/>
      <c r="H78" s="295"/>
      <c r="I78" s="329"/>
      <c r="J78" s="295"/>
    </row>
    <row r="79" spans="2:11" ht="25.5" customHeight="1" x14ac:dyDescent="0.2">
      <c r="B79" s="271"/>
      <c r="C79" s="283"/>
      <c r="D79" s="282"/>
      <c r="E79" s="260"/>
      <c r="F79" s="305"/>
      <c r="G79" s="295"/>
      <c r="H79" s="295"/>
      <c r="I79" s="329"/>
      <c r="J79" s="295"/>
    </row>
    <row r="80" spans="2:11" ht="25.5" customHeight="1" x14ac:dyDescent="0.2">
      <c r="B80" s="271"/>
      <c r="C80" s="283"/>
      <c r="D80" s="282"/>
      <c r="E80" s="260"/>
      <c r="F80" s="305"/>
      <c r="G80" s="295"/>
      <c r="H80" s="295"/>
      <c r="I80" s="329"/>
      <c r="J80" s="295"/>
    </row>
    <row r="81" spans="2:10" ht="25.5" customHeight="1" x14ac:dyDescent="0.2">
      <c r="B81" s="271"/>
      <c r="C81" s="283"/>
      <c r="D81" s="282"/>
      <c r="E81" s="260"/>
      <c r="F81" s="305"/>
      <c r="G81" s="295"/>
      <c r="H81" s="295"/>
      <c r="I81" s="306"/>
      <c r="J81" s="295"/>
    </row>
  </sheetData>
  <mergeCells count="1">
    <mergeCell ref="C9:D9"/>
  </mergeCells>
  <phoneticPr fontId="8" type="noConversion"/>
  <conditionalFormatting sqref="F17:G18 F19 G30 F31 G33 F26:F29 I26:I29 F22 I22 F33:F34 I24 F24">
    <cfRule type="expression" dxfId="28" priority="29">
      <formula>$F$3="Vereinfachtes Verfahren"</formula>
    </cfRule>
  </conditionalFormatting>
  <conditionalFormatting sqref="I17:J18 I19 I22 I24 I26:I29 J30 I32:I34 J33">
    <cfRule type="expression" dxfId="27" priority="28">
      <formula>$F$3="Vereinfachtes Verfahren"</formula>
    </cfRule>
  </conditionalFormatting>
  <conditionalFormatting sqref="I60 F53 I53">
    <cfRule type="expression" dxfId="26" priority="27">
      <formula>$F$3="Vereinfachtes Verfahren"</formula>
    </cfRule>
  </conditionalFormatting>
  <hyperlinks>
    <hyperlink ref="K74" location="'D. Netzübergänge'!A1" display="=&gt; D. Netzübergänge"/>
    <hyperlink ref="K62" location="'Anlage Volatile Kosten'!A1" display="=&gt; Anlage Volatile Kosten"/>
    <hyperlink ref="K17" location="'Anlage 2-1'!A1" display="'=&gt; Anlage 2-1"/>
    <hyperlink ref="K20" location="'Anlage 2-4'!A1" display="'=&gt; Anlage 2-4"/>
    <hyperlink ref="K22" location="'Anlage 2-6'!A1" display="'=&gt; Anlage 2-6"/>
    <hyperlink ref="K25" location="'Anlage 2-8'!A1" display="'=&gt; Anlage 2-8"/>
    <hyperlink ref="K26" location="'Anlage 2-9'!A1" display="'=&gt; Anlage 2-9"/>
    <hyperlink ref="K27" location="'Anlage 2-10'!A1" display="'=&gt; Anlage 2-10"/>
    <hyperlink ref="K28" location="'Anlage 2-11'!A1" display="'=&gt; Anlage 2-11"/>
    <hyperlink ref="K30" location="'Anlage 2-13'!A1" display="'=&gt; Anlage 2-13"/>
    <hyperlink ref="K32" location="'Anlage EPMK'!A1" display="=&gt; Anlage 2-13"/>
  </hyperlinks>
  <pageMargins left="0.78740157480314965" right="0.78740157480314965" top="0.98425196850393704" bottom="0.98425196850393704" header="0.51181102362204722" footer="0.51181102362204722"/>
  <pageSetup paperSize="9" scale="42" pageOrder="overThenDown" orientation="portrait" r:id="rId1"/>
  <headerFooter alignWithMargins="0">
    <oddFooter>&amp;R&amp;12Seite &amp;P von &amp;N</oddFooter>
  </headerFooter>
  <rowBreaks count="1" manualBreakCount="1">
    <brk id="40" max="9" man="1"/>
  </rowBreaks>
  <ignoredErrors>
    <ignoredError sqref="I62:J62 I63:J63 I17:J17 I20 F3 I44 I50 I53 I55 I26:I28 I22 I24:I25 I32" unlockedFormula="1"/>
  </ignoredErrors>
  <extLst>
    <ext xmlns:x14="http://schemas.microsoft.com/office/spreadsheetml/2009/9/main" uri="{78C0D931-6437-407d-A8EE-F0AAD7539E65}">
      <x14:conditionalFormattings>
        <x14:conditionalFormatting xmlns:xm="http://schemas.microsoft.com/office/excel/2006/main">
          <x14:cfRule type="expression" priority="31" id="{4A945928-91A8-40CD-9B92-C75696CE2784}">
            <xm:f>'A. Allgemeine Informationen'!$C$14=2020</xm:f>
            <x14:dxf>
              <fill>
                <patternFill>
                  <bgColor theme="0" tint="-0.14996795556505021"/>
                </patternFill>
              </fill>
            </x14:dxf>
          </x14:cfRule>
          <xm:sqref>I68:I69</xm:sqref>
        </x14:conditionalFormatting>
        <x14:conditionalFormatting xmlns:xm="http://schemas.microsoft.com/office/excel/2006/main">
          <x14:cfRule type="expression" priority="30" id="{D98CFA28-B318-44A0-A511-08967C71286C}">
            <xm:f>'A. Allgemeine Informationen'!$C$14=2019</xm:f>
            <x14:dxf>
              <fill>
                <patternFill>
                  <bgColor theme="0" tint="-0.14996795556505021"/>
                </patternFill>
              </fill>
            </x14:dxf>
          </x14:cfRule>
          <xm:sqref>I67:I69</xm:sqref>
        </x14:conditionalFormatting>
        <x14:conditionalFormatting xmlns:xm="http://schemas.microsoft.com/office/excel/2006/main">
          <x14:cfRule type="expression" priority="32" id="{84B1B439-975B-45B2-99BC-CD91FC9C60BB}">
            <xm:f>'A. Allgemeine Informationen'!$C$14=2021</xm:f>
            <x14:dxf>
              <fill>
                <patternFill>
                  <bgColor theme="0" tint="-0.14996795556505021"/>
                </patternFill>
              </fill>
            </x14:dxf>
          </x14:cfRule>
          <xm:sqref>I69</xm:sqref>
        </x14:conditionalFormatting>
        <x14:conditionalFormatting xmlns:xm="http://schemas.microsoft.com/office/excel/2006/main">
          <x14:cfRule type="expression" priority="33" id="{9ED41AD4-417D-4E0E-9041-9E6C265B7456}">
            <xm:f>'A. Allgemeine Informationen'!$C$14=2022</xm:f>
            <x14:dxf>
              <fill>
                <patternFill>
                  <bgColor theme="0" tint="-0.14996795556505021"/>
                </patternFill>
              </fill>
            </x14:dxf>
          </x14:cfRule>
          <xm:sqref>I66</xm:sqref>
        </x14:conditionalFormatting>
        <x14:conditionalFormatting xmlns:xm="http://schemas.microsoft.com/office/excel/2006/main">
          <x14:cfRule type="expression" priority="34" id="{FDEBB4CF-F3EC-4B3B-8EAD-29EAEFFCDC35}">
            <xm:f>'A. Allgemeine Informationen'!$C$14=2023</xm:f>
            <x14:dxf>
              <fill>
                <patternFill>
                  <bgColor theme="0" tint="-0.14996795556505021"/>
                </patternFill>
              </fill>
            </x14:dxf>
          </x14:cfRule>
          <xm:sqref>I66:I67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D">
    <tabColor rgb="FFFFFF99"/>
  </sheetPr>
  <dimension ref="A2:Z68"/>
  <sheetViews>
    <sheetView showGridLines="0" zoomScale="80" zoomScaleNormal="80" zoomScaleSheetLayoutView="85" workbookViewId="0">
      <pane xSplit="2" ySplit="8" topLeftCell="C9" activePane="bottomRight" state="frozen"/>
      <selection pane="topRight" activeCell="C1" sqref="C1"/>
      <selection pane="bottomLeft" activeCell="A12" sqref="A12"/>
      <selection pane="bottomRight" activeCell="C9" sqref="C9"/>
    </sheetView>
  </sheetViews>
  <sheetFormatPr baseColWidth="10" defaultColWidth="10" defaultRowHeight="12.75" x14ac:dyDescent="0.2"/>
  <cols>
    <col min="1" max="1" width="2.625" style="111" customWidth="1"/>
    <col min="2" max="2" width="12.5" style="110" customWidth="1"/>
    <col min="3" max="3" width="14.75" style="110" customWidth="1"/>
    <col min="4" max="4" width="32.125" style="110" customWidth="1"/>
    <col min="5" max="5" width="18.125" style="110" customWidth="1"/>
    <col min="6" max="6" width="32.125" style="110" customWidth="1"/>
    <col min="7" max="7" width="18.125" style="110" customWidth="1"/>
    <col min="8" max="8" width="1.875" style="108" customWidth="1"/>
    <col min="9" max="9" width="10.625" style="110" customWidth="1"/>
    <col min="10" max="21" width="20.625" style="110" customWidth="1"/>
    <col min="22" max="22" width="1.875" style="110" customWidth="1"/>
    <col min="23" max="26" width="18.125" style="110" customWidth="1"/>
    <col min="27" max="16384" width="10" style="110"/>
  </cols>
  <sheetData>
    <row r="2" spans="1:26" ht="38.25" customHeight="1" x14ac:dyDescent="0.2">
      <c r="B2" s="220" t="s">
        <v>17</v>
      </c>
      <c r="C2" s="109"/>
      <c r="D2" s="109"/>
      <c r="E2" s="109"/>
      <c r="F2" s="109"/>
      <c r="G2" s="109"/>
      <c r="I2" s="600" t="s">
        <v>198</v>
      </c>
      <c r="J2" s="600"/>
      <c r="K2" s="600"/>
      <c r="L2" s="600"/>
      <c r="M2" s="600"/>
      <c r="N2" s="109"/>
      <c r="O2" s="109"/>
      <c r="P2" s="109"/>
      <c r="Q2" s="109"/>
      <c r="R2" s="109"/>
      <c r="S2" s="109"/>
    </row>
    <row r="3" spans="1:26" ht="24.95" customHeight="1" x14ac:dyDescent="0.2">
      <c r="A3" s="108"/>
      <c r="B3" s="208" t="s">
        <v>476</v>
      </c>
      <c r="C3" s="118"/>
      <c r="D3" s="119"/>
      <c r="E3" s="209" t="str">
        <f>'A. Allgemeine Informationen'!C16</f>
        <v>nein</v>
      </c>
      <c r="G3" s="109"/>
      <c r="I3" s="109"/>
      <c r="J3" s="109"/>
      <c r="K3" s="109"/>
      <c r="L3" s="109"/>
      <c r="M3" s="109"/>
      <c r="N3" s="109"/>
      <c r="O3" s="109"/>
      <c r="P3" s="109"/>
      <c r="Q3" s="109"/>
      <c r="R3" s="109"/>
      <c r="S3" s="109"/>
      <c r="T3" s="109"/>
    </row>
    <row r="4" spans="1:26" ht="15" x14ac:dyDescent="0.25">
      <c r="A4" s="108"/>
      <c r="B4" s="113"/>
      <c r="C4" s="109"/>
      <c r="D4" s="109"/>
      <c r="E4" s="109"/>
      <c r="F4" s="109"/>
      <c r="G4" s="115"/>
      <c r="H4" s="120"/>
      <c r="I4" s="217"/>
      <c r="J4" s="218"/>
      <c r="K4" s="219"/>
      <c r="L4" s="219"/>
      <c r="M4" s="219"/>
      <c r="N4" s="219"/>
      <c r="O4" s="219"/>
      <c r="P4" s="219"/>
      <c r="Q4" s="219"/>
      <c r="R4" s="219"/>
      <c r="S4" s="219"/>
      <c r="T4" s="218"/>
      <c r="U4" s="218"/>
    </row>
    <row r="5" spans="1:26" ht="22.5" customHeight="1" x14ac:dyDescent="0.25">
      <c r="A5" s="108"/>
      <c r="B5" s="368" t="s">
        <v>234</v>
      </c>
      <c r="C5" s="368"/>
      <c r="D5" s="369"/>
      <c r="E5" s="369"/>
      <c r="F5" s="369"/>
      <c r="G5" s="370"/>
      <c r="I5" s="365" t="s">
        <v>204</v>
      </c>
      <c r="J5" s="366"/>
      <c r="K5" s="366"/>
      <c r="L5" s="366"/>
      <c r="M5" s="366"/>
      <c r="N5" s="366"/>
      <c r="O5" s="366"/>
      <c r="P5" s="366"/>
      <c r="Q5" s="366"/>
      <c r="R5" s="366"/>
      <c r="S5" s="366"/>
      <c r="T5" s="366"/>
      <c r="U5" s="367"/>
      <c r="W5" s="582" t="s">
        <v>202</v>
      </c>
      <c r="X5" s="583"/>
      <c r="Y5" s="583"/>
      <c r="Z5" s="584"/>
    </row>
    <row r="6" spans="1:26" ht="150" customHeight="1" x14ac:dyDescent="0.2">
      <c r="A6" s="108"/>
      <c r="B6" s="351" t="s">
        <v>199</v>
      </c>
      <c r="C6" s="206" t="s">
        <v>35</v>
      </c>
      <c r="D6" s="206" t="s">
        <v>325</v>
      </c>
      <c r="E6" s="206" t="s">
        <v>200</v>
      </c>
      <c r="F6" s="206" t="s">
        <v>201</v>
      </c>
      <c r="G6" s="206" t="s">
        <v>197</v>
      </c>
      <c r="H6" s="121"/>
      <c r="I6" s="206" t="s">
        <v>33</v>
      </c>
      <c r="J6" s="206" t="s">
        <v>175</v>
      </c>
      <c r="K6" s="364" t="s">
        <v>407</v>
      </c>
      <c r="L6" s="206" t="s">
        <v>169</v>
      </c>
      <c r="M6" s="207" t="s">
        <v>170</v>
      </c>
      <c r="N6" s="240" t="s">
        <v>306</v>
      </c>
      <c r="O6" s="206" t="s">
        <v>278</v>
      </c>
      <c r="P6" s="255" t="s">
        <v>171</v>
      </c>
      <c r="Q6" s="240" t="s">
        <v>279</v>
      </c>
      <c r="R6" s="206" t="s">
        <v>172</v>
      </c>
      <c r="S6" s="206" t="s">
        <v>277</v>
      </c>
      <c r="T6" s="206" t="s">
        <v>173</v>
      </c>
      <c r="U6" s="206" t="s">
        <v>174</v>
      </c>
      <c r="V6" s="109"/>
      <c r="W6" s="205" t="s">
        <v>176</v>
      </c>
      <c r="X6" s="205" t="s">
        <v>340</v>
      </c>
      <c r="Y6" s="205" t="s">
        <v>339</v>
      </c>
      <c r="Z6" s="524" t="s">
        <v>223</v>
      </c>
    </row>
    <row r="7" spans="1:26" ht="24.95" customHeight="1" x14ac:dyDescent="0.2">
      <c r="A7" s="108"/>
      <c r="B7" s="354" t="s">
        <v>203</v>
      </c>
      <c r="C7" s="108"/>
      <c r="D7" s="108"/>
      <c r="E7" s="108"/>
      <c r="F7" s="124"/>
      <c r="G7" s="108"/>
      <c r="I7" s="355">
        <f>'A. Allgemeine Informationen'!$C$14</f>
        <v>2023</v>
      </c>
      <c r="J7" s="356">
        <f>SUM(K7:U7)</f>
        <v>0</v>
      </c>
      <c r="K7" s="357">
        <f t="shared" ref="K7:U7" si="0">SUM(K9:K100)</f>
        <v>0</v>
      </c>
      <c r="L7" s="357">
        <f t="shared" si="0"/>
        <v>0</v>
      </c>
      <c r="M7" s="357">
        <f t="shared" si="0"/>
        <v>0</v>
      </c>
      <c r="N7" s="357">
        <f t="shared" si="0"/>
        <v>0</v>
      </c>
      <c r="O7" s="357">
        <f t="shared" si="0"/>
        <v>0</v>
      </c>
      <c r="P7" s="357">
        <f t="shared" si="0"/>
        <v>0</v>
      </c>
      <c r="Q7" s="357">
        <f t="shared" si="0"/>
        <v>0</v>
      </c>
      <c r="R7" s="357">
        <f t="shared" si="0"/>
        <v>0</v>
      </c>
      <c r="S7" s="357">
        <f t="shared" si="0"/>
        <v>0</v>
      </c>
      <c r="T7" s="357">
        <f t="shared" si="0"/>
        <v>0</v>
      </c>
      <c r="U7" s="357">
        <f t="shared" si="0"/>
        <v>0</v>
      </c>
      <c r="V7" s="127"/>
      <c r="W7" s="357">
        <f>SUMPRODUCT(($I$9:$I$22=$I7)*($W$9:$W$22))</f>
        <v>0</v>
      </c>
      <c r="X7" s="128"/>
      <c r="Y7" s="129"/>
      <c r="Z7" s="126">
        <f>SUMPRODUCT(($I$9:$I$22=$I7)*($Z$9:$Z$22))</f>
        <v>0</v>
      </c>
    </row>
    <row r="8" spans="1:26" ht="18.75" customHeight="1" x14ac:dyDescent="0.2">
      <c r="A8" s="108"/>
      <c r="B8" s="113"/>
      <c r="C8" s="109"/>
      <c r="D8" s="109"/>
      <c r="E8" s="109"/>
      <c r="F8" s="125"/>
      <c r="G8" s="109"/>
      <c r="J8" s="358"/>
      <c r="K8" s="358"/>
      <c r="L8" s="358"/>
      <c r="M8" s="358"/>
      <c r="N8" s="358"/>
      <c r="O8" s="358"/>
      <c r="P8" s="358"/>
      <c r="Q8" s="358"/>
      <c r="R8" s="358"/>
      <c r="S8" s="358"/>
      <c r="T8" s="359"/>
      <c r="U8" s="359"/>
      <c r="W8" s="359"/>
    </row>
    <row r="9" spans="1:26" ht="27.95" customHeight="1" x14ac:dyDescent="0.2">
      <c r="A9" s="108"/>
      <c r="B9" s="353">
        <v>1</v>
      </c>
      <c r="C9" s="122"/>
      <c r="D9" s="123"/>
      <c r="E9" s="116" t="s">
        <v>66</v>
      </c>
      <c r="F9" s="123"/>
      <c r="G9" s="117" t="s">
        <v>66</v>
      </c>
      <c r="H9" s="130"/>
      <c r="I9" s="112">
        <f>'A. Allgemeine Informationen'!$C$14</f>
        <v>2023</v>
      </c>
      <c r="J9" s="360">
        <f>SUM(K9:U9)</f>
        <v>0</v>
      </c>
      <c r="K9" s="361"/>
      <c r="L9" s="361"/>
      <c r="M9" s="361"/>
      <c r="N9" s="361"/>
      <c r="O9" s="362">
        <f>(SUM(L9:N9))*((VLOOKUP($I$9,'B. Übersicht EOG'!$F$5:$G$9,2,FALSE)/'B. Übersicht EOG'!$G$4)-1)</f>
        <v>0</v>
      </c>
      <c r="P9" s="362">
        <f>(SUM(L9:N9))*(-VLOOKUP($I$9,'B. Übersicht EOG'!$F$5:$H$9,3,FALSE))</f>
        <v>0</v>
      </c>
      <c r="Q9" s="361"/>
      <c r="R9" s="363">
        <f>W9</f>
        <v>0</v>
      </c>
      <c r="S9" s="361"/>
      <c r="T9" s="361"/>
      <c r="U9" s="361"/>
      <c r="V9" s="109"/>
      <c r="W9" s="363">
        <f>(Y9-X9)*Z9/1000</f>
        <v>0</v>
      </c>
      <c r="X9" s="114"/>
      <c r="Y9" s="345">
        <f>'Anlage Volatile Kosten'!$C$17</f>
        <v>143.72999999999999</v>
      </c>
      <c r="Z9" s="90"/>
    </row>
    <row r="10" spans="1:26" ht="27.95" customHeight="1" x14ac:dyDescent="0.2">
      <c r="A10" s="108"/>
      <c r="B10" s="353">
        <v>2</v>
      </c>
      <c r="C10" s="122"/>
      <c r="D10" s="123"/>
      <c r="E10" s="116" t="s">
        <v>66</v>
      </c>
      <c r="F10" s="123"/>
      <c r="G10" s="117" t="s">
        <v>66</v>
      </c>
      <c r="H10" s="130"/>
      <c r="I10" s="112">
        <f>'A. Allgemeine Informationen'!$C$14</f>
        <v>2023</v>
      </c>
      <c r="J10" s="360">
        <f>SUM(K10:U10)</f>
        <v>0</v>
      </c>
      <c r="K10" s="361"/>
      <c r="L10" s="361"/>
      <c r="M10" s="361"/>
      <c r="N10" s="361"/>
      <c r="O10" s="362">
        <f>(SUM(L10:N10))*((VLOOKUP($I$9,'B. Übersicht EOG'!$F$5:$G$9,2,FALSE)/'B. Übersicht EOG'!$G$4)-1)</f>
        <v>0</v>
      </c>
      <c r="P10" s="362">
        <f>(SUM(L10:N10))*(-VLOOKUP($I$9,'B. Übersicht EOG'!$F$5:$H$9,3,FALSE))</f>
        <v>0</v>
      </c>
      <c r="Q10" s="361"/>
      <c r="R10" s="363">
        <f>W10</f>
        <v>0</v>
      </c>
      <c r="S10" s="361"/>
      <c r="T10" s="361"/>
      <c r="U10" s="361"/>
      <c r="V10" s="109"/>
      <c r="W10" s="363">
        <f t="shared" ref="W10:W68" si="1">(Y10-X10)*Z10/1000</f>
        <v>0</v>
      </c>
      <c r="X10" s="114"/>
      <c r="Y10" s="345">
        <f>'Anlage Volatile Kosten'!$C$17</f>
        <v>143.72999999999999</v>
      </c>
      <c r="Z10" s="90"/>
    </row>
    <row r="11" spans="1:26" ht="27.95" customHeight="1" x14ac:dyDescent="0.2">
      <c r="A11" s="108"/>
      <c r="B11" s="353">
        <v>3</v>
      </c>
      <c r="C11" s="122"/>
      <c r="D11" s="123"/>
      <c r="E11" s="116" t="s">
        <v>66</v>
      </c>
      <c r="F11" s="123"/>
      <c r="G11" s="117" t="s">
        <v>66</v>
      </c>
      <c r="H11" s="130"/>
      <c r="I11" s="112">
        <f>'A. Allgemeine Informationen'!$C$14</f>
        <v>2023</v>
      </c>
      <c r="J11" s="360">
        <f t="shared" ref="J11:J16" si="2">SUM(K11:U11)</f>
        <v>0</v>
      </c>
      <c r="K11" s="361"/>
      <c r="L11" s="361"/>
      <c r="M11" s="361"/>
      <c r="N11" s="361"/>
      <c r="O11" s="362">
        <f>(SUM(L11:N11))*((VLOOKUP($I$9,'B. Übersicht EOG'!$F$5:$G$9,2,FALSE)/'B. Übersicht EOG'!$G$4)-1)</f>
        <v>0</v>
      </c>
      <c r="P11" s="362">
        <f>(SUM(L11:N11))*(-VLOOKUP($I$9,'B. Übersicht EOG'!$F$5:$H$9,3,FALSE))</f>
        <v>0</v>
      </c>
      <c r="Q11" s="361"/>
      <c r="R11" s="363">
        <f t="shared" ref="R11:R16" si="3">W11</f>
        <v>0</v>
      </c>
      <c r="S11" s="361"/>
      <c r="T11" s="361"/>
      <c r="U11" s="361"/>
      <c r="V11" s="109"/>
      <c r="W11" s="363">
        <f t="shared" si="1"/>
        <v>0</v>
      </c>
      <c r="X11" s="114"/>
      <c r="Y11" s="345">
        <f>'Anlage Volatile Kosten'!$C$17</f>
        <v>143.72999999999999</v>
      </c>
      <c r="Z11" s="90"/>
    </row>
    <row r="12" spans="1:26" ht="27.95" customHeight="1" x14ac:dyDescent="0.2">
      <c r="A12" s="108"/>
      <c r="B12" s="353">
        <v>4</v>
      </c>
      <c r="C12" s="122"/>
      <c r="D12" s="123"/>
      <c r="E12" s="116" t="s">
        <v>66</v>
      </c>
      <c r="F12" s="123"/>
      <c r="G12" s="117" t="s">
        <v>66</v>
      </c>
      <c r="H12" s="130"/>
      <c r="I12" s="112">
        <f>'A. Allgemeine Informationen'!$C$14</f>
        <v>2023</v>
      </c>
      <c r="J12" s="360">
        <f t="shared" si="2"/>
        <v>0</v>
      </c>
      <c r="K12" s="361"/>
      <c r="L12" s="361"/>
      <c r="M12" s="361"/>
      <c r="N12" s="361"/>
      <c r="O12" s="362">
        <f>(SUM(L12:N12))*((VLOOKUP($I$9,'B. Übersicht EOG'!$F$5:$G$9,2,FALSE)/'B. Übersicht EOG'!$G$4)-1)</f>
        <v>0</v>
      </c>
      <c r="P12" s="362">
        <f>(SUM(L12:N12))*(-VLOOKUP($I$9,'B. Übersicht EOG'!$F$5:$H$9,3,FALSE))</f>
        <v>0</v>
      </c>
      <c r="Q12" s="361"/>
      <c r="R12" s="363">
        <f t="shared" si="3"/>
        <v>0</v>
      </c>
      <c r="S12" s="361"/>
      <c r="T12" s="361"/>
      <c r="U12" s="361"/>
      <c r="V12" s="109"/>
      <c r="W12" s="363">
        <f t="shared" si="1"/>
        <v>0</v>
      </c>
      <c r="X12" s="114"/>
      <c r="Y12" s="345">
        <f>'Anlage Volatile Kosten'!$C$17</f>
        <v>143.72999999999999</v>
      </c>
      <c r="Z12" s="90"/>
    </row>
    <row r="13" spans="1:26" ht="27.95" customHeight="1" x14ac:dyDescent="0.2">
      <c r="A13" s="108"/>
      <c r="B13" s="353">
        <v>5</v>
      </c>
      <c r="C13" s="122"/>
      <c r="D13" s="123"/>
      <c r="E13" s="116" t="s">
        <v>66</v>
      </c>
      <c r="F13" s="123"/>
      <c r="G13" s="117" t="s">
        <v>66</v>
      </c>
      <c r="H13" s="130"/>
      <c r="I13" s="112">
        <f>'A. Allgemeine Informationen'!$C$14</f>
        <v>2023</v>
      </c>
      <c r="J13" s="360">
        <f t="shared" si="2"/>
        <v>0</v>
      </c>
      <c r="K13" s="361"/>
      <c r="L13" s="361"/>
      <c r="M13" s="361"/>
      <c r="N13" s="361"/>
      <c r="O13" s="362">
        <f>(SUM(L13:N13))*((VLOOKUP($I$9,'B. Übersicht EOG'!$F$5:$G$9,2,FALSE)/'B. Übersicht EOG'!$G$4)-1)</f>
        <v>0</v>
      </c>
      <c r="P13" s="362">
        <f>(SUM(L13:N13))*(-VLOOKUP($I$9,'B. Übersicht EOG'!$F$5:$H$9,3,FALSE))</f>
        <v>0</v>
      </c>
      <c r="Q13" s="361"/>
      <c r="R13" s="363">
        <f t="shared" si="3"/>
        <v>0</v>
      </c>
      <c r="S13" s="361"/>
      <c r="T13" s="361"/>
      <c r="U13" s="361"/>
      <c r="V13" s="109"/>
      <c r="W13" s="363">
        <f t="shared" si="1"/>
        <v>0</v>
      </c>
      <c r="X13" s="114"/>
      <c r="Y13" s="345">
        <f>'Anlage Volatile Kosten'!$C$17</f>
        <v>143.72999999999999</v>
      </c>
      <c r="Z13" s="90"/>
    </row>
    <row r="14" spans="1:26" ht="27.95" customHeight="1" x14ac:dyDescent="0.2">
      <c r="A14" s="108"/>
      <c r="B14" s="353">
        <v>6</v>
      </c>
      <c r="C14" s="122"/>
      <c r="D14" s="123"/>
      <c r="E14" s="116" t="s">
        <v>66</v>
      </c>
      <c r="F14" s="123"/>
      <c r="G14" s="117" t="s">
        <v>66</v>
      </c>
      <c r="H14" s="130"/>
      <c r="I14" s="112">
        <f>'A. Allgemeine Informationen'!$C$14</f>
        <v>2023</v>
      </c>
      <c r="J14" s="360">
        <f t="shared" si="2"/>
        <v>0</v>
      </c>
      <c r="K14" s="361"/>
      <c r="L14" s="361"/>
      <c r="M14" s="361"/>
      <c r="N14" s="361"/>
      <c r="O14" s="362">
        <f>(SUM(L14:N14))*((VLOOKUP($I$9,'B. Übersicht EOG'!$F$5:$G$9,2,FALSE)/'B. Übersicht EOG'!$G$4)-1)</f>
        <v>0</v>
      </c>
      <c r="P14" s="362">
        <f>(SUM(L14:N14))*(-VLOOKUP($I$9,'B. Übersicht EOG'!$F$5:$H$9,3,FALSE))</f>
        <v>0</v>
      </c>
      <c r="Q14" s="361"/>
      <c r="R14" s="363">
        <f t="shared" si="3"/>
        <v>0</v>
      </c>
      <c r="S14" s="361"/>
      <c r="T14" s="361"/>
      <c r="U14" s="361"/>
      <c r="V14" s="109"/>
      <c r="W14" s="363">
        <f t="shared" si="1"/>
        <v>0</v>
      </c>
      <c r="X14" s="114"/>
      <c r="Y14" s="345">
        <f>'Anlage Volatile Kosten'!$C$17</f>
        <v>143.72999999999999</v>
      </c>
      <c r="Z14" s="90"/>
    </row>
    <row r="15" spans="1:26" ht="27.95" customHeight="1" x14ac:dyDescent="0.2">
      <c r="A15" s="108"/>
      <c r="B15" s="353">
        <v>7</v>
      </c>
      <c r="C15" s="122"/>
      <c r="D15" s="123"/>
      <c r="E15" s="116" t="s">
        <v>66</v>
      </c>
      <c r="F15" s="123"/>
      <c r="G15" s="117" t="s">
        <v>66</v>
      </c>
      <c r="H15" s="130"/>
      <c r="I15" s="112">
        <f>'A. Allgemeine Informationen'!$C$14</f>
        <v>2023</v>
      </c>
      <c r="J15" s="360">
        <f t="shared" si="2"/>
        <v>0</v>
      </c>
      <c r="K15" s="361"/>
      <c r="L15" s="361"/>
      <c r="M15" s="361"/>
      <c r="N15" s="361"/>
      <c r="O15" s="362">
        <f>(SUM(L15:N15))*((VLOOKUP($I$9,'B. Übersicht EOG'!$F$5:$G$9,2,FALSE)/'B. Übersicht EOG'!$G$4)-1)</f>
        <v>0</v>
      </c>
      <c r="P15" s="362">
        <f>(SUM(L15:N15))*(-VLOOKUP($I$9,'B. Übersicht EOG'!$F$5:$H$9,3,FALSE))</f>
        <v>0</v>
      </c>
      <c r="Q15" s="361"/>
      <c r="R15" s="363">
        <f t="shared" si="3"/>
        <v>0</v>
      </c>
      <c r="S15" s="361"/>
      <c r="T15" s="361"/>
      <c r="U15" s="361"/>
      <c r="V15" s="109"/>
      <c r="W15" s="363">
        <f t="shared" si="1"/>
        <v>0</v>
      </c>
      <c r="X15" s="114"/>
      <c r="Y15" s="345">
        <f>'Anlage Volatile Kosten'!$C$17</f>
        <v>143.72999999999999</v>
      </c>
      <c r="Z15" s="90"/>
    </row>
    <row r="16" spans="1:26" ht="27.95" customHeight="1" x14ac:dyDescent="0.2">
      <c r="A16" s="108"/>
      <c r="B16" s="353">
        <v>8</v>
      </c>
      <c r="C16" s="122"/>
      <c r="D16" s="123"/>
      <c r="E16" s="116" t="s">
        <v>66</v>
      </c>
      <c r="F16" s="123"/>
      <c r="G16" s="117" t="s">
        <v>66</v>
      </c>
      <c r="H16" s="130"/>
      <c r="I16" s="112">
        <f>'A. Allgemeine Informationen'!$C$14</f>
        <v>2023</v>
      </c>
      <c r="J16" s="360">
        <f t="shared" si="2"/>
        <v>0</v>
      </c>
      <c r="K16" s="361"/>
      <c r="L16" s="361"/>
      <c r="M16" s="361"/>
      <c r="N16" s="361"/>
      <c r="O16" s="362">
        <f>(SUM(L16:N16))*((VLOOKUP($I$9,'B. Übersicht EOG'!$F$5:$G$9,2,FALSE)/'B. Übersicht EOG'!$G$4)-1)</f>
        <v>0</v>
      </c>
      <c r="P16" s="362">
        <f>(SUM(L16:N16))*(-VLOOKUP($I$9,'B. Übersicht EOG'!$F$5:$H$9,3,FALSE))</f>
        <v>0</v>
      </c>
      <c r="Q16" s="361"/>
      <c r="R16" s="363">
        <f t="shared" si="3"/>
        <v>0</v>
      </c>
      <c r="S16" s="361"/>
      <c r="T16" s="361"/>
      <c r="U16" s="361"/>
      <c r="V16" s="109"/>
      <c r="W16" s="363">
        <f t="shared" si="1"/>
        <v>0</v>
      </c>
      <c r="X16" s="114"/>
      <c r="Y16" s="345">
        <f>'Anlage Volatile Kosten'!$C$17</f>
        <v>143.72999999999999</v>
      </c>
      <c r="Z16" s="90"/>
    </row>
    <row r="17" spans="1:26" ht="27.95" customHeight="1" x14ac:dyDescent="0.2">
      <c r="A17" s="108"/>
      <c r="B17" s="353">
        <v>9</v>
      </c>
      <c r="C17" s="122"/>
      <c r="D17" s="123"/>
      <c r="E17" s="116" t="s">
        <v>66</v>
      </c>
      <c r="F17" s="123"/>
      <c r="G17" s="117" t="s">
        <v>66</v>
      </c>
      <c r="H17" s="130"/>
      <c r="I17" s="112">
        <f>'A. Allgemeine Informationen'!$C$14</f>
        <v>2023</v>
      </c>
      <c r="J17" s="360">
        <f t="shared" ref="J17:J21" si="4">SUM(K17:U17)</f>
        <v>0</v>
      </c>
      <c r="K17" s="361"/>
      <c r="L17" s="361"/>
      <c r="M17" s="361"/>
      <c r="N17" s="361"/>
      <c r="O17" s="362">
        <f>(SUM(L17:N17))*((VLOOKUP($I$9,'B. Übersicht EOG'!$F$5:$G$9,2,FALSE)/'B. Übersicht EOG'!$G$4)-1)</f>
        <v>0</v>
      </c>
      <c r="P17" s="362">
        <f>(SUM(L17:N17))*(-VLOOKUP($I$9,'B. Übersicht EOG'!$F$5:$H$9,3,FALSE))</f>
        <v>0</v>
      </c>
      <c r="Q17" s="361"/>
      <c r="R17" s="363">
        <f t="shared" ref="R17:R21" si="5">W17</f>
        <v>0</v>
      </c>
      <c r="S17" s="361"/>
      <c r="T17" s="361"/>
      <c r="U17" s="361"/>
      <c r="V17" s="109"/>
      <c r="W17" s="363">
        <f t="shared" si="1"/>
        <v>0</v>
      </c>
      <c r="X17" s="114"/>
      <c r="Y17" s="345">
        <f>'Anlage Volatile Kosten'!$C$17</f>
        <v>143.72999999999999</v>
      </c>
      <c r="Z17" s="90"/>
    </row>
    <row r="18" spans="1:26" ht="27.95" customHeight="1" x14ac:dyDescent="0.2">
      <c r="A18" s="108"/>
      <c r="B18" s="353">
        <v>10</v>
      </c>
      <c r="C18" s="122"/>
      <c r="D18" s="123"/>
      <c r="E18" s="116" t="s">
        <v>66</v>
      </c>
      <c r="F18" s="123"/>
      <c r="G18" s="117" t="s">
        <v>66</v>
      </c>
      <c r="H18" s="130"/>
      <c r="I18" s="112">
        <f>'A. Allgemeine Informationen'!$C$14</f>
        <v>2023</v>
      </c>
      <c r="J18" s="360">
        <f t="shared" si="4"/>
        <v>0</v>
      </c>
      <c r="K18" s="361"/>
      <c r="L18" s="361"/>
      <c r="M18" s="361"/>
      <c r="N18" s="361"/>
      <c r="O18" s="362">
        <f>(SUM(L18:N18))*((VLOOKUP($I$9,'B. Übersicht EOG'!$F$5:$G$9,2,FALSE)/'B. Übersicht EOG'!$G$4)-1)</f>
        <v>0</v>
      </c>
      <c r="P18" s="362">
        <f>(SUM(L18:N18))*(-VLOOKUP($I$9,'B. Übersicht EOG'!$F$5:$H$9,3,FALSE))</f>
        <v>0</v>
      </c>
      <c r="Q18" s="361"/>
      <c r="R18" s="363">
        <f t="shared" si="5"/>
        <v>0</v>
      </c>
      <c r="S18" s="361"/>
      <c r="T18" s="361"/>
      <c r="U18" s="361"/>
      <c r="V18" s="109"/>
      <c r="W18" s="363">
        <f t="shared" si="1"/>
        <v>0</v>
      </c>
      <c r="X18" s="114"/>
      <c r="Y18" s="345">
        <f>'Anlage Volatile Kosten'!$C$17</f>
        <v>143.72999999999999</v>
      </c>
      <c r="Z18" s="90"/>
    </row>
    <row r="19" spans="1:26" ht="27.95" customHeight="1" x14ac:dyDescent="0.2">
      <c r="A19" s="108"/>
      <c r="B19" s="353">
        <v>11</v>
      </c>
      <c r="C19" s="122"/>
      <c r="D19" s="123"/>
      <c r="E19" s="116" t="s">
        <v>66</v>
      </c>
      <c r="F19" s="123"/>
      <c r="G19" s="117" t="s">
        <v>66</v>
      </c>
      <c r="H19" s="130"/>
      <c r="I19" s="112">
        <f>'A. Allgemeine Informationen'!$C$14</f>
        <v>2023</v>
      </c>
      <c r="J19" s="360">
        <f t="shared" si="4"/>
        <v>0</v>
      </c>
      <c r="K19" s="361"/>
      <c r="L19" s="361"/>
      <c r="M19" s="361"/>
      <c r="N19" s="361"/>
      <c r="O19" s="362">
        <f>(SUM(L19:N19))*((VLOOKUP($I$9,'B. Übersicht EOG'!$F$5:$G$9,2,FALSE)/'B. Übersicht EOG'!$G$4)-1)</f>
        <v>0</v>
      </c>
      <c r="P19" s="362">
        <f>(SUM(L19:N19))*(-VLOOKUP($I$9,'B. Übersicht EOG'!$F$5:$H$9,3,FALSE))</f>
        <v>0</v>
      </c>
      <c r="Q19" s="361"/>
      <c r="R19" s="363">
        <f t="shared" si="5"/>
        <v>0</v>
      </c>
      <c r="S19" s="361"/>
      <c r="T19" s="361"/>
      <c r="U19" s="361"/>
      <c r="V19" s="109"/>
      <c r="W19" s="363">
        <f t="shared" si="1"/>
        <v>0</v>
      </c>
      <c r="X19" s="114"/>
      <c r="Y19" s="345">
        <f>'Anlage Volatile Kosten'!$C$17</f>
        <v>143.72999999999999</v>
      </c>
      <c r="Z19" s="90"/>
    </row>
    <row r="20" spans="1:26" ht="27.95" customHeight="1" x14ac:dyDescent="0.2">
      <c r="A20" s="108"/>
      <c r="B20" s="353">
        <v>12</v>
      </c>
      <c r="C20" s="122"/>
      <c r="D20" s="123"/>
      <c r="E20" s="116" t="s">
        <v>66</v>
      </c>
      <c r="F20" s="123"/>
      <c r="G20" s="117" t="s">
        <v>66</v>
      </c>
      <c r="H20" s="130"/>
      <c r="I20" s="112">
        <f>'A. Allgemeine Informationen'!$C$14</f>
        <v>2023</v>
      </c>
      <c r="J20" s="360">
        <f t="shared" si="4"/>
        <v>0</v>
      </c>
      <c r="K20" s="361"/>
      <c r="L20" s="361"/>
      <c r="M20" s="361"/>
      <c r="N20" s="361"/>
      <c r="O20" s="362">
        <f>(SUM(L20:N20))*((VLOOKUP($I$9,'B. Übersicht EOG'!$F$5:$G$9,2,FALSE)/'B. Übersicht EOG'!$G$4)-1)</f>
        <v>0</v>
      </c>
      <c r="P20" s="362">
        <f>(SUM(L20:N20))*(-VLOOKUP($I$9,'B. Übersicht EOG'!$F$5:$H$9,3,FALSE))</f>
        <v>0</v>
      </c>
      <c r="Q20" s="361"/>
      <c r="R20" s="363">
        <f t="shared" si="5"/>
        <v>0</v>
      </c>
      <c r="S20" s="361"/>
      <c r="T20" s="361"/>
      <c r="U20" s="361"/>
      <c r="V20" s="109"/>
      <c r="W20" s="363">
        <f t="shared" si="1"/>
        <v>0</v>
      </c>
      <c r="X20" s="114"/>
      <c r="Y20" s="345">
        <f>'Anlage Volatile Kosten'!$C$17</f>
        <v>143.72999999999999</v>
      </c>
      <c r="Z20" s="90"/>
    </row>
    <row r="21" spans="1:26" ht="27.95" customHeight="1" x14ac:dyDescent="0.2">
      <c r="A21" s="108"/>
      <c r="B21" s="353">
        <v>13</v>
      </c>
      <c r="C21" s="122"/>
      <c r="D21" s="123"/>
      <c r="E21" s="116" t="s">
        <v>66</v>
      </c>
      <c r="F21" s="123"/>
      <c r="G21" s="117" t="s">
        <v>66</v>
      </c>
      <c r="H21" s="130"/>
      <c r="I21" s="112">
        <f>'A. Allgemeine Informationen'!$C$14</f>
        <v>2023</v>
      </c>
      <c r="J21" s="360">
        <f t="shared" si="4"/>
        <v>0</v>
      </c>
      <c r="K21" s="361"/>
      <c r="L21" s="361"/>
      <c r="M21" s="361"/>
      <c r="N21" s="361"/>
      <c r="O21" s="362">
        <f>(SUM(L21:N21))*((VLOOKUP($I$9,'B. Übersicht EOG'!$F$5:$G$9,2,FALSE)/'B. Übersicht EOG'!$G$4)-1)</f>
        <v>0</v>
      </c>
      <c r="P21" s="362">
        <f>(SUM(L21:N21))*(-VLOOKUP($I$9,'B. Übersicht EOG'!$F$5:$H$9,3,FALSE))</f>
        <v>0</v>
      </c>
      <c r="Q21" s="361"/>
      <c r="R21" s="363">
        <f t="shared" si="5"/>
        <v>0</v>
      </c>
      <c r="S21" s="361"/>
      <c r="T21" s="361"/>
      <c r="U21" s="361"/>
      <c r="V21" s="109"/>
      <c r="W21" s="363">
        <f t="shared" si="1"/>
        <v>0</v>
      </c>
      <c r="X21" s="114"/>
      <c r="Y21" s="345">
        <f>'Anlage Volatile Kosten'!$C$17</f>
        <v>143.72999999999999</v>
      </c>
      <c r="Z21" s="90"/>
    </row>
    <row r="22" spans="1:26" ht="27.95" customHeight="1" x14ac:dyDescent="0.2">
      <c r="A22" s="108"/>
      <c r="B22" s="353">
        <v>14</v>
      </c>
      <c r="C22" s="122"/>
      <c r="D22" s="123"/>
      <c r="E22" s="116" t="s">
        <v>66</v>
      </c>
      <c r="F22" s="123"/>
      <c r="G22" s="117" t="s">
        <v>66</v>
      </c>
      <c r="H22" s="130"/>
      <c r="I22" s="112">
        <f>'A. Allgemeine Informationen'!$C$14</f>
        <v>2023</v>
      </c>
      <c r="J22" s="360">
        <f t="shared" ref="J22:J41" si="6">SUM(K22:U22)</f>
        <v>0</v>
      </c>
      <c r="K22" s="361"/>
      <c r="L22" s="361"/>
      <c r="M22" s="361"/>
      <c r="N22" s="361"/>
      <c r="O22" s="362">
        <f>(SUM(L22:N22))*((VLOOKUP($I$9,'B. Übersicht EOG'!$F$5:$G$9,2,FALSE)/'B. Übersicht EOG'!$G$4)-1)</f>
        <v>0</v>
      </c>
      <c r="P22" s="362">
        <f>(SUM(L22:N22))*(-VLOOKUP($I$9,'B. Übersicht EOG'!$F$5:$H$9,3,FALSE))</f>
        <v>0</v>
      </c>
      <c r="Q22" s="361"/>
      <c r="R22" s="363">
        <f t="shared" ref="R22:R41" si="7">W22</f>
        <v>0</v>
      </c>
      <c r="S22" s="361"/>
      <c r="T22" s="361"/>
      <c r="U22" s="361"/>
      <c r="V22" s="109"/>
      <c r="W22" s="363">
        <f t="shared" si="1"/>
        <v>0</v>
      </c>
      <c r="X22" s="114"/>
      <c r="Y22" s="345">
        <f>'Anlage Volatile Kosten'!$C$17</f>
        <v>143.72999999999999</v>
      </c>
      <c r="Z22" s="90"/>
    </row>
    <row r="23" spans="1:26" ht="27.95" customHeight="1" x14ac:dyDescent="0.2">
      <c r="A23" s="108"/>
      <c r="B23" s="353">
        <v>15</v>
      </c>
      <c r="C23" s="122"/>
      <c r="D23" s="123"/>
      <c r="E23" s="116" t="s">
        <v>66</v>
      </c>
      <c r="F23" s="123"/>
      <c r="G23" s="117" t="s">
        <v>66</v>
      </c>
      <c r="H23" s="130"/>
      <c r="I23" s="112">
        <f>'A. Allgemeine Informationen'!$C$14</f>
        <v>2023</v>
      </c>
      <c r="J23" s="360">
        <f t="shared" si="6"/>
        <v>0</v>
      </c>
      <c r="K23" s="361"/>
      <c r="L23" s="361"/>
      <c r="M23" s="361"/>
      <c r="N23" s="361"/>
      <c r="O23" s="362">
        <f>(SUM(L23:N23))*((VLOOKUP($I$9,'B. Übersicht EOG'!$F$5:$G$9,2,FALSE)/'B. Übersicht EOG'!$G$4)-1)</f>
        <v>0</v>
      </c>
      <c r="P23" s="362">
        <f>(SUM(L23:N23))*(-VLOOKUP($I$9,'B. Übersicht EOG'!$F$5:$H$9,3,FALSE))</f>
        <v>0</v>
      </c>
      <c r="Q23" s="361"/>
      <c r="R23" s="363">
        <f t="shared" si="7"/>
        <v>0</v>
      </c>
      <c r="S23" s="361"/>
      <c r="T23" s="361"/>
      <c r="U23" s="361"/>
      <c r="V23" s="109"/>
      <c r="W23" s="363">
        <f t="shared" si="1"/>
        <v>0</v>
      </c>
      <c r="X23" s="114"/>
      <c r="Y23" s="345">
        <f>'Anlage Volatile Kosten'!$C$17</f>
        <v>143.72999999999999</v>
      </c>
      <c r="Z23" s="90"/>
    </row>
    <row r="24" spans="1:26" ht="27.95" customHeight="1" x14ac:dyDescent="0.2">
      <c r="A24" s="108"/>
      <c r="B24" s="353">
        <v>16</v>
      </c>
      <c r="C24" s="122"/>
      <c r="D24" s="123"/>
      <c r="E24" s="116" t="s">
        <v>66</v>
      </c>
      <c r="F24" s="123"/>
      <c r="G24" s="117" t="s">
        <v>66</v>
      </c>
      <c r="H24" s="130"/>
      <c r="I24" s="112">
        <f>'A. Allgemeine Informationen'!$C$14</f>
        <v>2023</v>
      </c>
      <c r="J24" s="360">
        <f t="shared" si="6"/>
        <v>0</v>
      </c>
      <c r="K24" s="361"/>
      <c r="L24" s="361"/>
      <c r="M24" s="361"/>
      <c r="N24" s="361"/>
      <c r="O24" s="362">
        <f>(SUM(L24:N24))*((VLOOKUP($I$9,'B. Übersicht EOG'!$F$5:$G$9,2,FALSE)/'B. Übersicht EOG'!$G$4)-1)</f>
        <v>0</v>
      </c>
      <c r="P24" s="362">
        <f>(SUM(L24:N24))*(-VLOOKUP($I$9,'B. Übersicht EOG'!$F$5:$H$9,3,FALSE))</f>
        <v>0</v>
      </c>
      <c r="Q24" s="361"/>
      <c r="R24" s="363">
        <f t="shared" si="7"/>
        <v>0</v>
      </c>
      <c r="S24" s="361"/>
      <c r="T24" s="361"/>
      <c r="U24" s="361"/>
      <c r="V24" s="109"/>
      <c r="W24" s="363">
        <f t="shared" si="1"/>
        <v>0</v>
      </c>
      <c r="X24" s="114"/>
      <c r="Y24" s="345">
        <f>'Anlage Volatile Kosten'!$C$17</f>
        <v>143.72999999999999</v>
      </c>
      <c r="Z24" s="90"/>
    </row>
    <row r="25" spans="1:26" ht="27.95" customHeight="1" x14ac:dyDescent="0.2">
      <c r="A25" s="108"/>
      <c r="B25" s="353">
        <v>17</v>
      </c>
      <c r="C25" s="122"/>
      <c r="D25" s="123"/>
      <c r="E25" s="116" t="s">
        <v>66</v>
      </c>
      <c r="F25" s="123"/>
      <c r="G25" s="117" t="s">
        <v>66</v>
      </c>
      <c r="H25" s="130"/>
      <c r="I25" s="112">
        <f>'A. Allgemeine Informationen'!$C$14</f>
        <v>2023</v>
      </c>
      <c r="J25" s="360">
        <f t="shared" si="6"/>
        <v>0</v>
      </c>
      <c r="K25" s="361"/>
      <c r="L25" s="361"/>
      <c r="M25" s="361"/>
      <c r="N25" s="361"/>
      <c r="O25" s="362">
        <f>(SUM(L25:N25))*((VLOOKUP($I$9,'B. Übersicht EOG'!$F$5:$G$9,2,FALSE)/'B. Übersicht EOG'!$G$4)-1)</f>
        <v>0</v>
      </c>
      <c r="P25" s="362">
        <f>(SUM(L25:N25))*(-VLOOKUP($I$9,'B. Übersicht EOG'!$F$5:$H$9,3,FALSE))</f>
        <v>0</v>
      </c>
      <c r="Q25" s="361"/>
      <c r="R25" s="363">
        <f t="shared" si="7"/>
        <v>0</v>
      </c>
      <c r="S25" s="361"/>
      <c r="T25" s="361"/>
      <c r="U25" s="361"/>
      <c r="V25" s="109"/>
      <c r="W25" s="363">
        <f t="shared" si="1"/>
        <v>0</v>
      </c>
      <c r="X25" s="114"/>
      <c r="Y25" s="345">
        <f>'Anlage Volatile Kosten'!$C$17</f>
        <v>143.72999999999999</v>
      </c>
      <c r="Z25" s="90"/>
    </row>
    <row r="26" spans="1:26" ht="27.95" customHeight="1" x14ac:dyDescent="0.2">
      <c r="A26" s="108"/>
      <c r="B26" s="353">
        <v>18</v>
      </c>
      <c r="C26" s="122"/>
      <c r="D26" s="123"/>
      <c r="E26" s="116" t="s">
        <v>66</v>
      </c>
      <c r="F26" s="123"/>
      <c r="G26" s="117" t="s">
        <v>66</v>
      </c>
      <c r="H26" s="130"/>
      <c r="I26" s="112">
        <f>'A. Allgemeine Informationen'!$C$14</f>
        <v>2023</v>
      </c>
      <c r="J26" s="360">
        <f t="shared" si="6"/>
        <v>0</v>
      </c>
      <c r="K26" s="361"/>
      <c r="L26" s="361"/>
      <c r="M26" s="361"/>
      <c r="N26" s="361"/>
      <c r="O26" s="362">
        <f>(SUM(L26:N26))*((VLOOKUP($I$9,'B. Übersicht EOG'!$F$5:$G$9,2,FALSE)/'B. Übersicht EOG'!$G$4)-1)</f>
        <v>0</v>
      </c>
      <c r="P26" s="362">
        <f>(SUM(L26:N26))*(-VLOOKUP($I$9,'B. Übersicht EOG'!$F$5:$H$9,3,FALSE))</f>
        <v>0</v>
      </c>
      <c r="Q26" s="361"/>
      <c r="R26" s="363">
        <f t="shared" si="7"/>
        <v>0</v>
      </c>
      <c r="S26" s="361"/>
      <c r="T26" s="361"/>
      <c r="U26" s="361"/>
      <c r="V26" s="109"/>
      <c r="W26" s="363">
        <f t="shared" si="1"/>
        <v>0</v>
      </c>
      <c r="X26" s="114"/>
      <c r="Y26" s="345">
        <f>'Anlage Volatile Kosten'!$C$17</f>
        <v>143.72999999999999</v>
      </c>
      <c r="Z26" s="90"/>
    </row>
    <row r="27" spans="1:26" ht="27.95" customHeight="1" x14ac:dyDescent="0.2">
      <c r="A27" s="108"/>
      <c r="B27" s="353">
        <v>19</v>
      </c>
      <c r="C27" s="122"/>
      <c r="D27" s="123"/>
      <c r="E27" s="116" t="s">
        <v>66</v>
      </c>
      <c r="F27" s="123"/>
      <c r="G27" s="117" t="s">
        <v>66</v>
      </c>
      <c r="H27" s="130"/>
      <c r="I27" s="112">
        <f>'A. Allgemeine Informationen'!$C$14</f>
        <v>2023</v>
      </c>
      <c r="J27" s="360">
        <f t="shared" si="6"/>
        <v>0</v>
      </c>
      <c r="K27" s="361"/>
      <c r="L27" s="361"/>
      <c r="M27" s="361"/>
      <c r="N27" s="361"/>
      <c r="O27" s="362">
        <f>(SUM(L27:N27))*((VLOOKUP($I$9,'B. Übersicht EOG'!$F$5:$G$9,2,FALSE)/'B. Übersicht EOG'!$G$4)-1)</f>
        <v>0</v>
      </c>
      <c r="P27" s="362">
        <f>(SUM(L27:N27))*(-VLOOKUP($I$9,'B. Übersicht EOG'!$F$5:$H$9,3,FALSE))</f>
        <v>0</v>
      </c>
      <c r="Q27" s="361"/>
      <c r="R27" s="363">
        <f t="shared" si="7"/>
        <v>0</v>
      </c>
      <c r="S27" s="361"/>
      <c r="T27" s="361"/>
      <c r="U27" s="361"/>
      <c r="V27" s="109"/>
      <c r="W27" s="363">
        <f t="shared" si="1"/>
        <v>0</v>
      </c>
      <c r="X27" s="114"/>
      <c r="Y27" s="345">
        <f>'Anlage Volatile Kosten'!$C$17</f>
        <v>143.72999999999999</v>
      </c>
      <c r="Z27" s="90"/>
    </row>
    <row r="28" spans="1:26" ht="27.95" customHeight="1" x14ac:dyDescent="0.2">
      <c r="A28" s="108"/>
      <c r="B28" s="353">
        <v>20</v>
      </c>
      <c r="C28" s="122"/>
      <c r="D28" s="123"/>
      <c r="E28" s="116" t="s">
        <v>66</v>
      </c>
      <c r="F28" s="123"/>
      <c r="G28" s="117" t="s">
        <v>66</v>
      </c>
      <c r="H28" s="130"/>
      <c r="I28" s="112">
        <f>'A. Allgemeine Informationen'!$C$14</f>
        <v>2023</v>
      </c>
      <c r="J28" s="360">
        <f t="shared" si="6"/>
        <v>0</v>
      </c>
      <c r="K28" s="361"/>
      <c r="L28" s="361"/>
      <c r="M28" s="361"/>
      <c r="N28" s="361"/>
      <c r="O28" s="362">
        <f>(SUM(L28:N28))*((VLOOKUP($I$9,'B. Übersicht EOG'!$F$5:$G$9,2,FALSE)/'B. Übersicht EOG'!$G$4)-1)</f>
        <v>0</v>
      </c>
      <c r="P28" s="362">
        <f>(SUM(L28:N28))*(-VLOOKUP($I$9,'B. Übersicht EOG'!$F$5:$H$9,3,FALSE))</f>
        <v>0</v>
      </c>
      <c r="Q28" s="361"/>
      <c r="R28" s="363">
        <f t="shared" si="7"/>
        <v>0</v>
      </c>
      <c r="S28" s="361"/>
      <c r="T28" s="361"/>
      <c r="U28" s="361"/>
      <c r="V28" s="109"/>
      <c r="W28" s="363">
        <f t="shared" si="1"/>
        <v>0</v>
      </c>
      <c r="X28" s="114"/>
      <c r="Y28" s="345">
        <f>'Anlage Volatile Kosten'!$C$17</f>
        <v>143.72999999999999</v>
      </c>
      <c r="Z28" s="90"/>
    </row>
    <row r="29" spans="1:26" ht="27.95" customHeight="1" x14ac:dyDescent="0.2">
      <c r="A29" s="108"/>
      <c r="B29" s="353">
        <v>21</v>
      </c>
      <c r="C29" s="122"/>
      <c r="D29" s="123"/>
      <c r="E29" s="116" t="s">
        <v>66</v>
      </c>
      <c r="F29" s="123"/>
      <c r="G29" s="117" t="s">
        <v>66</v>
      </c>
      <c r="H29" s="130"/>
      <c r="I29" s="112">
        <f>'A. Allgemeine Informationen'!$C$14</f>
        <v>2023</v>
      </c>
      <c r="J29" s="360">
        <f t="shared" si="6"/>
        <v>0</v>
      </c>
      <c r="K29" s="361"/>
      <c r="L29" s="361"/>
      <c r="M29" s="361"/>
      <c r="N29" s="361"/>
      <c r="O29" s="362">
        <f>(SUM(L29:N29))*((VLOOKUP($I$9,'B. Übersicht EOG'!$F$5:$G$9,2,FALSE)/'B. Übersicht EOG'!$G$4)-1)</f>
        <v>0</v>
      </c>
      <c r="P29" s="362">
        <f>(SUM(L29:N29))*(-VLOOKUP($I$9,'B. Übersicht EOG'!$F$5:$H$9,3,FALSE))</f>
        <v>0</v>
      </c>
      <c r="Q29" s="361"/>
      <c r="R29" s="363">
        <f t="shared" si="7"/>
        <v>0</v>
      </c>
      <c r="S29" s="361"/>
      <c r="T29" s="361"/>
      <c r="U29" s="361"/>
      <c r="V29" s="109"/>
      <c r="W29" s="363">
        <f t="shared" si="1"/>
        <v>0</v>
      </c>
      <c r="X29" s="114"/>
      <c r="Y29" s="345">
        <f>'Anlage Volatile Kosten'!$C$17</f>
        <v>143.72999999999999</v>
      </c>
      <c r="Z29" s="90"/>
    </row>
    <row r="30" spans="1:26" ht="27.95" customHeight="1" x14ac:dyDescent="0.2">
      <c r="A30" s="108"/>
      <c r="B30" s="353">
        <v>22</v>
      </c>
      <c r="C30" s="122"/>
      <c r="D30" s="123"/>
      <c r="E30" s="116" t="s">
        <v>66</v>
      </c>
      <c r="F30" s="123"/>
      <c r="G30" s="117" t="s">
        <v>66</v>
      </c>
      <c r="H30" s="130"/>
      <c r="I30" s="112">
        <f>'A. Allgemeine Informationen'!$C$14</f>
        <v>2023</v>
      </c>
      <c r="J30" s="360">
        <f t="shared" si="6"/>
        <v>0</v>
      </c>
      <c r="K30" s="361"/>
      <c r="L30" s="361"/>
      <c r="M30" s="361"/>
      <c r="N30" s="361"/>
      <c r="O30" s="362">
        <f>(SUM(L30:N30))*((VLOOKUP($I$9,'B. Übersicht EOG'!$F$5:$G$9,2,FALSE)/'B. Übersicht EOG'!$G$4)-1)</f>
        <v>0</v>
      </c>
      <c r="P30" s="362">
        <f>(SUM(L30:N30))*(-VLOOKUP($I$9,'B. Übersicht EOG'!$F$5:$H$9,3,FALSE))</f>
        <v>0</v>
      </c>
      <c r="Q30" s="361"/>
      <c r="R30" s="363">
        <f t="shared" si="7"/>
        <v>0</v>
      </c>
      <c r="S30" s="361"/>
      <c r="T30" s="361"/>
      <c r="U30" s="361"/>
      <c r="V30" s="109"/>
      <c r="W30" s="363">
        <f t="shared" si="1"/>
        <v>0</v>
      </c>
      <c r="X30" s="114"/>
      <c r="Y30" s="345">
        <f>'Anlage Volatile Kosten'!$C$17</f>
        <v>143.72999999999999</v>
      </c>
      <c r="Z30" s="90"/>
    </row>
    <row r="31" spans="1:26" ht="27.95" customHeight="1" x14ac:dyDescent="0.2">
      <c r="A31" s="108"/>
      <c r="B31" s="353">
        <v>23</v>
      </c>
      <c r="C31" s="122"/>
      <c r="D31" s="123"/>
      <c r="E31" s="116" t="s">
        <v>66</v>
      </c>
      <c r="F31" s="123"/>
      <c r="G31" s="117" t="s">
        <v>66</v>
      </c>
      <c r="H31" s="130"/>
      <c r="I31" s="112">
        <f>'A. Allgemeine Informationen'!$C$14</f>
        <v>2023</v>
      </c>
      <c r="J31" s="360">
        <f t="shared" si="6"/>
        <v>0</v>
      </c>
      <c r="K31" s="361"/>
      <c r="L31" s="361"/>
      <c r="M31" s="361"/>
      <c r="N31" s="361"/>
      <c r="O31" s="362">
        <f>(SUM(L31:N31))*((VLOOKUP($I$9,'B. Übersicht EOG'!$F$5:$G$9,2,FALSE)/'B. Übersicht EOG'!$G$4)-1)</f>
        <v>0</v>
      </c>
      <c r="P31" s="362">
        <f>(SUM(L31:N31))*(-VLOOKUP($I$9,'B. Übersicht EOG'!$F$5:$H$9,3,FALSE))</f>
        <v>0</v>
      </c>
      <c r="Q31" s="361"/>
      <c r="R31" s="363">
        <f t="shared" si="7"/>
        <v>0</v>
      </c>
      <c r="S31" s="361"/>
      <c r="T31" s="361"/>
      <c r="U31" s="361"/>
      <c r="V31" s="109"/>
      <c r="W31" s="363">
        <f t="shared" si="1"/>
        <v>0</v>
      </c>
      <c r="X31" s="114"/>
      <c r="Y31" s="345">
        <f>'Anlage Volatile Kosten'!$C$17</f>
        <v>143.72999999999999</v>
      </c>
      <c r="Z31" s="90"/>
    </row>
    <row r="32" spans="1:26" ht="27.95" customHeight="1" x14ac:dyDescent="0.2">
      <c r="A32" s="108"/>
      <c r="B32" s="353">
        <v>24</v>
      </c>
      <c r="C32" s="122"/>
      <c r="D32" s="123"/>
      <c r="E32" s="116" t="s">
        <v>66</v>
      </c>
      <c r="F32" s="123"/>
      <c r="G32" s="117" t="s">
        <v>66</v>
      </c>
      <c r="H32" s="130"/>
      <c r="I32" s="112">
        <f>'A. Allgemeine Informationen'!$C$14</f>
        <v>2023</v>
      </c>
      <c r="J32" s="360">
        <f t="shared" si="6"/>
        <v>0</v>
      </c>
      <c r="K32" s="361"/>
      <c r="L32" s="361"/>
      <c r="M32" s="361"/>
      <c r="N32" s="361"/>
      <c r="O32" s="362">
        <f>(SUM(L32:N32))*((VLOOKUP($I$9,'B. Übersicht EOG'!$F$5:$G$9,2,FALSE)/'B. Übersicht EOG'!$G$4)-1)</f>
        <v>0</v>
      </c>
      <c r="P32" s="362">
        <f>(SUM(L32:N32))*(-VLOOKUP($I$9,'B. Übersicht EOG'!$F$5:$H$9,3,FALSE))</f>
        <v>0</v>
      </c>
      <c r="Q32" s="361"/>
      <c r="R32" s="363">
        <f t="shared" si="7"/>
        <v>0</v>
      </c>
      <c r="S32" s="361"/>
      <c r="T32" s="361"/>
      <c r="U32" s="361"/>
      <c r="V32" s="109"/>
      <c r="W32" s="363">
        <f t="shared" si="1"/>
        <v>0</v>
      </c>
      <c r="X32" s="114"/>
      <c r="Y32" s="345">
        <f>'Anlage Volatile Kosten'!$C$17</f>
        <v>143.72999999999999</v>
      </c>
      <c r="Z32" s="90"/>
    </row>
    <row r="33" spans="1:26" ht="27.95" customHeight="1" x14ac:dyDescent="0.2">
      <c r="A33" s="108"/>
      <c r="B33" s="353">
        <v>25</v>
      </c>
      <c r="C33" s="122"/>
      <c r="D33" s="123"/>
      <c r="E33" s="116" t="s">
        <v>66</v>
      </c>
      <c r="F33" s="123"/>
      <c r="G33" s="117" t="s">
        <v>66</v>
      </c>
      <c r="H33" s="130"/>
      <c r="I33" s="112">
        <f>'A. Allgemeine Informationen'!$C$14</f>
        <v>2023</v>
      </c>
      <c r="J33" s="360">
        <f t="shared" si="6"/>
        <v>0</v>
      </c>
      <c r="K33" s="361"/>
      <c r="L33" s="361"/>
      <c r="M33" s="361"/>
      <c r="N33" s="361"/>
      <c r="O33" s="362">
        <f>(SUM(L33:N33))*((VLOOKUP($I$9,'B. Übersicht EOG'!$F$5:$G$9,2,FALSE)/'B. Übersicht EOG'!$G$4)-1)</f>
        <v>0</v>
      </c>
      <c r="P33" s="362">
        <f>(SUM(L33:N33))*(-VLOOKUP($I$9,'B. Übersicht EOG'!$F$5:$H$9,3,FALSE))</f>
        <v>0</v>
      </c>
      <c r="Q33" s="361"/>
      <c r="R33" s="363">
        <f t="shared" si="7"/>
        <v>0</v>
      </c>
      <c r="S33" s="361"/>
      <c r="T33" s="361"/>
      <c r="U33" s="361"/>
      <c r="V33" s="109"/>
      <c r="W33" s="363">
        <f t="shared" si="1"/>
        <v>0</v>
      </c>
      <c r="X33" s="114"/>
      <c r="Y33" s="345">
        <f>'Anlage Volatile Kosten'!$C$17</f>
        <v>143.72999999999999</v>
      </c>
      <c r="Z33" s="90"/>
    </row>
    <row r="34" spans="1:26" ht="27.95" customHeight="1" x14ac:dyDescent="0.2">
      <c r="A34" s="108"/>
      <c r="B34" s="353">
        <v>26</v>
      </c>
      <c r="C34" s="122"/>
      <c r="D34" s="123"/>
      <c r="E34" s="116" t="s">
        <v>66</v>
      </c>
      <c r="F34" s="123"/>
      <c r="G34" s="117" t="s">
        <v>66</v>
      </c>
      <c r="H34" s="130"/>
      <c r="I34" s="112">
        <f>'A. Allgemeine Informationen'!$C$14</f>
        <v>2023</v>
      </c>
      <c r="J34" s="360">
        <f t="shared" si="6"/>
        <v>0</v>
      </c>
      <c r="K34" s="361"/>
      <c r="L34" s="361"/>
      <c r="M34" s="361"/>
      <c r="N34" s="361"/>
      <c r="O34" s="362">
        <f>(SUM(L34:N34))*((VLOOKUP($I$9,'B. Übersicht EOG'!$F$5:$G$9,2,FALSE)/'B. Übersicht EOG'!$G$4)-1)</f>
        <v>0</v>
      </c>
      <c r="P34" s="362">
        <f>(SUM(L34:N34))*(-VLOOKUP($I$9,'B. Übersicht EOG'!$F$5:$H$9,3,FALSE))</f>
        <v>0</v>
      </c>
      <c r="Q34" s="361"/>
      <c r="R34" s="363">
        <f t="shared" si="7"/>
        <v>0</v>
      </c>
      <c r="S34" s="361"/>
      <c r="T34" s="361"/>
      <c r="U34" s="361"/>
      <c r="V34" s="109"/>
      <c r="W34" s="363">
        <f t="shared" si="1"/>
        <v>0</v>
      </c>
      <c r="X34" s="114"/>
      <c r="Y34" s="345">
        <f>'Anlage Volatile Kosten'!$C$17</f>
        <v>143.72999999999999</v>
      </c>
      <c r="Z34" s="90"/>
    </row>
    <row r="35" spans="1:26" ht="27.95" customHeight="1" x14ac:dyDescent="0.2">
      <c r="A35" s="108"/>
      <c r="B35" s="353">
        <v>27</v>
      </c>
      <c r="C35" s="122"/>
      <c r="D35" s="123"/>
      <c r="E35" s="116" t="s">
        <v>66</v>
      </c>
      <c r="F35" s="123"/>
      <c r="G35" s="117" t="s">
        <v>66</v>
      </c>
      <c r="H35" s="130"/>
      <c r="I35" s="112">
        <f>'A. Allgemeine Informationen'!$C$14</f>
        <v>2023</v>
      </c>
      <c r="J35" s="360">
        <f t="shared" si="6"/>
        <v>0</v>
      </c>
      <c r="K35" s="361"/>
      <c r="L35" s="361"/>
      <c r="M35" s="361"/>
      <c r="N35" s="361"/>
      <c r="O35" s="362">
        <f>(SUM(L35:N35))*((VLOOKUP($I$9,'B. Übersicht EOG'!$F$5:$G$9,2,FALSE)/'B. Übersicht EOG'!$G$4)-1)</f>
        <v>0</v>
      </c>
      <c r="P35" s="362">
        <f>(SUM(L35:N35))*(-VLOOKUP($I$9,'B. Übersicht EOG'!$F$5:$H$9,3,FALSE))</f>
        <v>0</v>
      </c>
      <c r="Q35" s="361"/>
      <c r="R35" s="363">
        <f t="shared" si="7"/>
        <v>0</v>
      </c>
      <c r="S35" s="361"/>
      <c r="T35" s="361"/>
      <c r="U35" s="361"/>
      <c r="V35" s="109"/>
      <c r="W35" s="363">
        <f t="shared" si="1"/>
        <v>0</v>
      </c>
      <c r="X35" s="114"/>
      <c r="Y35" s="345">
        <f>'Anlage Volatile Kosten'!$C$17</f>
        <v>143.72999999999999</v>
      </c>
      <c r="Z35" s="90"/>
    </row>
    <row r="36" spans="1:26" ht="27.95" customHeight="1" x14ac:dyDescent="0.2">
      <c r="A36" s="108"/>
      <c r="B36" s="353">
        <v>28</v>
      </c>
      <c r="C36" s="122"/>
      <c r="D36" s="123"/>
      <c r="E36" s="116" t="s">
        <v>66</v>
      </c>
      <c r="F36" s="123"/>
      <c r="G36" s="117" t="s">
        <v>66</v>
      </c>
      <c r="H36" s="130"/>
      <c r="I36" s="112">
        <f>'A. Allgemeine Informationen'!$C$14</f>
        <v>2023</v>
      </c>
      <c r="J36" s="360">
        <f t="shared" si="6"/>
        <v>0</v>
      </c>
      <c r="K36" s="361"/>
      <c r="L36" s="361"/>
      <c r="M36" s="361"/>
      <c r="N36" s="361"/>
      <c r="O36" s="362">
        <f>(SUM(L36:N36))*((VLOOKUP($I$9,'B. Übersicht EOG'!$F$5:$G$9,2,FALSE)/'B. Übersicht EOG'!$G$4)-1)</f>
        <v>0</v>
      </c>
      <c r="P36" s="362">
        <f>(SUM(L36:N36))*(-VLOOKUP($I$9,'B. Übersicht EOG'!$F$5:$H$9,3,FALSE))</f>
        <v>0</v>
      </c>
      <c r="Q36" s="361"/>
      <c r="R36" s="363">
        <f t="shared" si="7"/>
        <v>0</v>
      </c>
      <c r="S36" s="361"/>
      <c r="T36" s="361"/>
      <c r="U36" s="361"/>
      <c r="V36" s="109"/>
      <c r="W36" s="363">
        <f t="shared" si="1"/>
        <v>0</v>
      </c>
      <c r="X36" s="114"/>
      <c r="Y36" s="345">
        <f>'Anlage Volatile Kosten'!$C$17</f>
        <v>143.72999999999999</v>
      </c>
      <c r="Z36" s="90"/>
    </row>
    <row r="37" spans="1:26" ht="27.95" customHeight="1" x14ac:dyDescent="0.2">
      <c r="A37" s="108"/>
      <c r="B37" s="353">
        <v>29</v>
      </c>
      <c r="C37" s="122"/>
      <c r="D37" s="123"/>
      <c r="E37" s="116" t="s">
        <v>66</v>
      </c>
      <c r="F37" s="123"/>
      <c r="G37" s="117" t="s">
        <v>66</v>
      </c>
      <c r="H37" s="130"/>
      <c r="I37" s="112">
        <f>'A. Allgemeine Informationen'!$C$14</f>
        <v>2023</v>
      </c>
      <c r="J37" s="360">
        <f t="shared" si="6"/>
        <v>0</v>
      </c>
      <c r="K37" s="361"/>
      <c r="L37" s="361"/>
      <c r="M37" s="361"/>
      <c r="N37" s="361"/>
      <c r="O37" s="362">
        <f>(SUM(L37:N37))*((VLOOKUP($I$9,'B. Übersicht EOG'!$F$5:$G$9,2,FALSE)/'B. Übersicht EOG'!$G$4)-1)</f>
        <v>0</v>
      </c>
      <c r="P37" s="362">
        <f>(SUM(L37:N37))*(-VLOOKUP($I$9,'B. Übersicht EOG'!$F$5:$H$9,3,FALSE))</f>
        <v>0</v>
      </c>
      <c r="Q37" s="361"/>
      <c r="R37" s="363">
        <f t="shared" si="7"/>
        <v>0</v>
      </c>
      <c r="S37" s="361"/>
      <c r="T37" s="361"/>
      <c r="U37" s="361"/>
      <c r="V37" s="109"/>
      <c r="W37" s="363">
        <f t="shared" si="1"/>
        <v>0</v>
      </c>
      <c r="X37" s="114"/>
      <c r="Y37" s="345">
        <f>'Anlage Volatile Kosten'!$C$17</f>
        <v>143.72999999999999</v>
      </c>
      <c r="Z37" s="90"/>
    </row>
    <row r="38" spans="1:26" ht="27.95" customHeight="1" x14ac:dyDescent="0.2">
      <c r="A38" s="108"/>
      <c r="B38" s="353">
        <v>30</v>
      </c>
      <c r="C38" s="122"/>
      <c r="D38" s="123"/>
      <c r="E38" s="116" t="s">
        <v>66</v>
      </c>
      <c r="F38" s="123"/>
      <c r="G38" s="117" t="s">
        <v>66</v>
      </c>
      <c r="H38" s="130"/>
      <c r="I38" s="112">
        <f>'A. Allgemeine Informationen'!$C$14</f>
        <v>2023</v>
      </c>
      <c r="J38" s="360">
        <f t="shared" si="6"/>
        <v>0</v>
      </c>
      <c r="K38" s="361"/>
      <c r="L38" s="361"/>
      <c r="M38" s="361"/>
      <c r="N38" s="361"/>
      <c r="O38" s="362">
        <f>(SUM(L38:N38))*((VLOOKUP($I$9,'B. Übersicht EOG'!$F$5:$G$9,2,FALSE)/'B. Übersicht EOG'!$G$4)-1)</f>
        <v>0</v>
      </c>
      <c r="P38" s="362">
        <f>(SUM(L38:N38))*(-VLOOKUP($I$9,'B. Übersicht EOG'!$F$5:$H$9,3,FALSE))</f>
        <v>0</v>
      </c>
      <c r="Q38" s="361"/>
      <c r="R38" s="363">
        <f t="shared" si="7"/>
        <v>0</v>
      </c>
      <c r="S38" s="361"/>
      <c r="T38" s="361"/>
      <c r="U38" s="361"/>
      <c r="V38" s="109"/>
      <c r="W38" s="363">
        <f t="shared" si="1"/>
        <v>0</v>
      </c>
      <c r="X38" s="114"/>
      <c r="Y38" s="345">
        <f>'Anlage Volatile Kosten'!$C$17</f>
        <v>143.72999999999999</v>
      </c>
      <c r="Z38" s="90"/>
    </row>
    <row r="39" spans="1:26" ht="27.95" customHeight="1" x14ac:dyDescent="0.2">
      <c r="A39" s="108"/>
      <c r="B39" s="353">
        <v>31</v>
      </c>
      <c r="C39" s="122"/>
      <c r="D39" s="123"/>
      <c r="E39" s="116" t="s">
        <v>66</v>
      </c>
      <c r="F39" s="123"/>
      <c r="G39" s="117" t="s">
        <v>66</v>
      </c>
      <c r="H39" s="130"/>
      <c r="I39" s="112">
        <f>'A. Allgemeine Informationen'!$C$14</f>
        <v>2023</v>
      </c>
      <c r="J39" s="360">
        <f t="shared" si="6"/>
        <v>0</v>
      </c>
      <c r="K39" s="361"/>
      <c r="L39" s="361"/>
      <c r="M39" s="361"/>
      <c r="N39" s="361"/>
      <c r="O39" s="362">
        <f>(SUM(L39:N39))*((VLOOKUP($I$9,'B. Übersicht EOG'!$F$5:$G$9,2,FALSE)/'B. Übersicht EOG'!$G$4)-1)</f>
        <v>0</v>
      </c>
      <c r="P39" s="362">
        <f>(SUM(L39:N39))*(-VLOOKUP($I$9,'B. Übersicht EOG'!$F$5:$H$9,3,FALSE))</f>
        <v>0</v>
      </c>
      <c r="Q39" s="361"/>
      <c r="R39" s="363">
        <f t="shared" si="7"/>
        <v>0</v>
      </c>
      <c r="S39" s="361"/>
      <c r="T39" s="361"/>
      <c r="U39" s="361"/>
      <c r="V39" s="109"/>
      <c r="W39" s="363">
        <f t="shared" si="1"/>
        <v>0</v>
      </c>
      <c r="X39" s="114"/>
      <c r="Y39" s="345">
        <f>'Anlage Volatile Kosten'!$C$17</f>
        <v>143.72999999999999</v>
      </c>
      <c r="Z39" s="90"/>
    </row>
    <row r="40" spans="1:26" ht="27.95" customHeight="1" x14ac:dyDescent="0.2">
      <c r="A40" s="108"/>
      <c r="B40" s="353">
        <v>32</v>
      </c>
      <c r="C40" s="122"/>
      <c r="D40" s="123"/>
      <c r="E40" s="116" t="s">
        <v>66</v>
      </c>
      <c r="F40" s="123"/>
      <c r="G40" s="117" t="s">
        <v>66</v>
      </c>
      <c r="H40" s="130"/>
      <c r="I40" s="112">
        <f>'A. Allgemeine Informationen'!$C$14</f>
        <v>2023</v>
      </c>
      <c r="J40" s="360">
        <f t="shared" si="6"/>
        <v>0</v>
      </c>
      <c r="K40" s="361"/>
      <c r="L40" s="361"/>
      <c r="M40" s="361"/>
      <c r="N40" s="361"/>
      <c r="O40" s="362">
        <f>(SUM(L40:N40))*((VLOOKUP($I$9,'B. Übersicht EOG'!$F$5:$G$9,2,FALSE)/'B. Übersicht EOG'!$G$4)-1)</f>
        <v>0</v>
      </c>
      <c r="P40" s="362">
        <f>(SUM(L40:N40))*(-VLOOKUP($I$9,'B. Übersicht EOG'!$F$5:$H$9,3,FALSE))</f>
        <v>0</v>
      </c>
      <c r="Q40" s="361"/>
      <c r="R40" s="363">
        <f t="shared" si="7"/>
        <v>0</v>
      </c>
      <c r="S40" s="361"/>
      <c r="T40" s="361"/>
      <c r="U40" s="361"/>
      <c r="V40" s="109"/>
      <c r="W40" s="363">
        <f t="shared" si="1"/>
        <v>0</v>
      </c>
      <c r="X40" s="114"/>
      <c r="Y40" s="345">
        <f>'Anlage Volatile Kosten'!$C$17</f>
        <v>143.72999999999999</v>
      </c>
      <c r="Z40" s="90"/>
    </row>
    <row r="41" spans="1:26" ht="27.95" customHeight="1" x14ac:dyDescent="0.2">
      <c r="A41" s="108"/>
      <c r="B41" s="353">
        <v>33</v>
      </c>
      <c r="C41" s="122"/>
      <c r="D41" s="123"/>
      <c r="E41" s="116" t="s">
        <v>66</v>
      </c>
      <c r="F41" s="123"/>
      <c r="G41" s="117" t="s">
        <v>66</v>
      </c>
      <c r="H41" s="130"/>
      <c r="I41" s="112">
        <f>'A. Allgemeine Informationen'!$C$14</f>
        <v>2023</v>
      </c>
      <c r="J41" s="360">
        <f t="shared" si="6"/>
        <v>0</v>
      </c>
      <c r="K41" s="361"/>
      <c r="L41" s="361"/>
      <c r="M41" s="361"/>
      <c r="N41" s="361"/>
      <c r="O41" s="362">
        <f>(SUM(L41:N41))*((VLOOKUP($I$9,'B. Übersicht EOG'!$F$5:$G$9,2,FALSE)/'B. Übersicht EOG'!$G$4)-1)</f>
        <v>0</v>
      </c>
      <c r="P41" s="362">
        <f>(SUM(L41:N41))*(-VLOOKUP($I$9,'B. Übersicht EOG'!$F$5:$H$9,3,FALSE))</f>
        <v>0</v>
      </c>
      <c r="Q41" s="361"/>
      <c r="R41" s="363">
        <f t="shared" si="7"/>
        <v>0</v>
      </c>
      <c r="S41" s="361"/>
      <c r="T41" s="361"/>
      <c r="U41" s="361"/>
      <c r="V41" s="109"/>
      <c r="W41" s="363">
        <f t="shared" si="1"/>
        <v>0</v>
      </c>
      <c r="X41" s="114"/>
      <c r="Y41" s="345">
        <f>'Anlage Volatile Kosten'!$C$17</f>
        <v>143.72999999999999</v>
      </c>
      <c r="Z41" s="90"/>
    </row>
    <row r="42" spans="1:26" ht="27.95" customHeight="1" x14ac:dyDescent="0.2">
      <c r="A42" s="108"/>
      <c r="B42" s="353">
        <v>34</v>
      </c>
      <c r="C42" s="122"/>
      <c r="D42" s="123"/>
      <c r="E42" s="116" t="s">
        <v>66</v>
      </c>
      <c r="F42" s="123"/>
      <c r="G42" s="117" t="s">
        <v>66</v>
      </c>
      <c r="H42" s="130"/>
      <c r="I42" s="112">
        <f>'A. Allgemeine Informationen'!$C$14</f>
        <v>2023</v>
      </c>
      <c r="J42" s="360">
        <f t="shared" ref="J42:J57" si="8">SUM(K42:U42)</f>
        <v>0</v>
      </c>
      <c r="K42" s="361"/>
      <c r="L42" s="361"/>
      <c r="M42" s="361"/>
      <c r="N42" s="361"/>
      <c r="O42" s="362">
        <f>(SUM(L42:N42))*((VLOOKUP($I$9,'B. Übersicht EOG'!$F$5:$G$9,2,FALSE)/'B. Übersicht EOG'!$G$4)-1)</f>
        <v>0</v>
      </c>
      <c r="P42" s="362">
        <f>(SUM(L42:N42))*(-VLOOKUP($I$9,'B. Übersicht EOG'!$F$5:$H$9,3,FALSE))</f>
        <v>0</v>
      </c>
      <c r="Q42" s="361"/>
      <c r="R42" s="363">
        <f t="shared" ref="R42:R57" si="9">W42</f>
        <v>0</v>
      </c>
      <c r="S42" s="361"/>
      <c r="T42" s="361"/>
      <c r="U42" s="361"/>
      <c r="V42" s="109"/>
      <c r="W42" s="363">
        <f t="shared" si="1"/>
        <v>0</v>
      </c>
      <c r="X42" s="114"/>
      <c r="Y42" s="345">
        <f>'Anlage Volatile Kosten'!$C$17</f>
        <v>143.72999999999999</v>
      </c>
      <c r="Z42" s="90"/>
    </row>
    <row r="43" spans="1:26" ht="27.95" customHeight="1" x14ac:dyDescent="0.2">
      <c r="A43" s="108"/>
      <c r="B43" s="353">
        <v>35</v>
      </c>
      <c r="C43" s="122"/>
      <c r="D43" s="123"/>
      <c r="E43" s="116" t="s">
        <v>66</v>
      </c>
      <c r="F43" s="123"/>
      <c r="G43" s="117" t="s">
        <v>66</v>
      </c>
      <c r="H43" s="130"/>
      <c r="I43" s="112">
        <f>'A. Allgemeine Informationen'!$C$14</f>
        <v>2023</v>
      </c>
      <c r="J43" s="360">
        <f t="shared" si="8"/>
        <v>0</v>
      </c>
      <c r="K43" s="361"/>
      <c r="L43" s="361"/>
      <c r="M43" s="361"/>
      <c r="N43" s="361"/>
      <c r="O43" s="362">
        <f>(SUM(L43:N43))*((VLOOKUP($I$9,'B. Übersicht EOG'!$F$5:$G$9,2,FALSE)/'B. Übersicht EOG'!$G$4)-1)</f>
        <v>0</v>
      </c>
      <c r="P43" s="362">
        <f>(SUM(L43:N43))*(-VLOOKUP($I$9,'B. Übersicht EOG'!$F$5:$H$9,3,FALSE))</f>
        <v>0</v>
      </c>
      <c r="Q43" s="361"/>
      <c r="R43" s="363">
        <f t="shared" si="9"/>
        <v>0</v>
      </c>
      <c r="S43" s="361"/>
      <c r="T43" s="361"/>
      <c r="U43" s="361"/>
      <c r="V43" s="109"/>
      <c r="W43" s="363">
        <f t="shared" si="1"/>
        <v>0</v>
      </c>
      <c r="X43" s="114"/>
      <c r="Y43" s="345">
        <f>'Anlage Volatile Kosten'!$C$17</f>
        <v>143.72999999999999</v>
      </c>
      <c r="Z43" s="90"/>
    </row>
    <row r="44" spans="1:26" ht="27.95" customHeight="1" x14ac:dyDescent="0.2">
      <c r="A44" s="108"/>
      <c r="B44" s="353">
        <v>36</v>
      </c>
      <c r="C44" s="122"/>
      <c r="D44" s="123"/>
      <c r="E44" s="116" t="s">
        <v>66</v>
      </c>
      <c r="F44" s="123"/>
      <c r="G44" s="117" t="s">
        <v>66</v>
      </c>
      <c r="H44" s="130"/>
      <c r="I44" s="112">
        <f>'A. Allgemeine Informationen'!$C$14</f>
        <v>2023</v>
      </c>
      <c r="J44" s="360">
        <f t="shared" si="8"/>
        <v>0</v>
      </c>
      <c r="K44" s="361"/>
      <c r="L44" s="361"/>
      <c r="M44" s="361"/>
      <c r="N44" s="361"/>
      <c r="O44" s="362">
        <f>(SUM(L44:N44))*((VLOOKUP($I$9,'B. Übersicht EOG'!$F$5:$G$9,2,FALSE)/'B. Übersicht EOG'!$G$4)-1)</f>
        <v>0</v>
      </c>
      <c r="P44" s="362">
        <f>(SUM(L44:N44))*(-VLOOKUP($I$9,'B. Übersicht EOG'!$F$5:$H$9,3,FALSE))</f>
        <v>0</v>
      </c>
      <c r="Q44" s="361"/>
      <c r="R44" s="363">
        <f t="shared" si="9"/>
        <v>0</v>
      </c>
      <c r="S44" s="361"/>
      <c r="T44" s="361"/>
      <c r="U44" s="361"/>
      <c r="V44" s="109"/>
      <c r="W44" s="363">
        <f t="shared" si="1"/>
        <v>0</v>
      </c>
      <c r="X44" s="114"/>
      <c r="Y44" s="345">
        <f>'Anlage Volatile Kosten'!$C$17</f>
        <v>143.72999999999999</v>
      </c>
      <c r="Z44" s="90"/>
    </row>
    <row r="45" spans="1:26" ht="27.95" customHeight="1" x14ac:dyDescent="0.2">
      <c r="A45" s="108"/>
      <c r="B45" s="353">
        <v>37</v>
      </c>
      <c r="C45" s="122"/>
      <c r="D45" s="123"/>
      <c r="E45" s="116" t="s">
        <v>66</v>
      </c>
      <c r="F45" s="123"/>
      <c r="G45" s="117" t="s">
        <v>66</v>
      </c>
      <c r="H45" s="130"/>
      <c r="I45" s="112">
        <f>'A. Allgemeine Informationen'!$C$14</f>
        <v>2023</v>
      </c>
      <c r="J45" s="360">
        <f t="shared" si="8"/>
        <v>0</v>
      </c>
      <c r="K45" s="361"/>
      <c r="L45" s="361"/>
      <c r="M45" s="361"/>
      <c r="N45" s="361"/>
      <c r="O45" s="362">
        <f>(SUM(L45:N45))*((VLOOKUP($I$9,'B. Übersicht EOG'!$F$5:$G$9,2,FALSE)/'B. Übersicht EOG'!$G$4)-1)</f>
        <v>0</v>
      </c>
      <c r="P45" s="362">
        <f>(SUM(L45:N45))*(-VLOOKUP($I$9,'B. Übersicht EOG'!$F$5:$H$9,3,FALSE))</f>
        <v>0</v>
      </c>
      <c r="Q45" s="361"/>
      <c r="R45" s="363">
        <f t="shared" si="9"/>
        <v>0</v>
      </c>
      <c r="S45" s="361"/>
      <c r="T45" s="361"/>
      <c r="U45" s="361"/>
      <c r="V45" s="109"/>
      <c r="W45" s="363">
        <f t="shared" si="1"/>
        <v>0</v>
      </c>
      <c r="X45" s="114"/>
      <c r="Y45" s="345">
        <f>'Anlage Volatile Kosten'!$C$17</f>
        <v>143.72999999999999</v>
      </c>
      <c r="Z45" s="90"/>
    </row>
    <row r="46" spans="1:26" ht="27.95" customHeight="1" x14ac:dyDescent="0.2">
      <c r="A46" s="108"/>
      <c r="B46" s="353">
        <v>38</v>
      </c>
      <c r="C46" s="122"/>
      <c r="D46" s="123"/>
      <c r="E46" s="116" t="s">
        <v>66</v>
      </c>
      <c r="F46" s="123"/>
      <c r="G46" s="117" t="s">
        <v>66</v>
      </c>
      <c r="H46" s="130"/>
      <c r="I46" s="112">
        <f>'A. Allgemeine Informationen'!$C$14</f>
        <v>2023</v>
      </c>
      <c r="J46" s="360">
        <f t="shared" si="8"/>
        <v>0</v>
      </c>
      <c r="K46" s="361"/>
      <c r="L46" s="361"/>
      <c r="M46" s="361"/>
      <c r="N46" s="361"/>
      <c r="O46" s="362">
        <f>(SUM(L46:N46))*((VLOOKUP($I$9,'B. Übersicht EOG'!$F$5:$G$9,2,FALSE)/'B. Übersicht EOG'!$G$4)-1)</f>
        <v>0</v>
      </c>
      <c r="P46" s="362">
        <f>(SUM(L46:N46))*(-VLOOKUP($I$9,'B. Übersicht EOG'!$F$5:$H$9,3,FALSE))</f>
        <v>0</v>
      </c>
      <c r="Q46" s="361"/>
      <c r="R46" s="363">
        <f t="shared" si="9"/>
        <v>0</v>
      </c>
      <c r="S46" s="361"/>
      <c r="T46" s="361"/>
      <c r="U46" s="361"/>
      <c r="V46" s="109"/>
      <c r="W46" s="363">
        <f t="shared" si="1"/>
        <v>0</v>
      </c>
      <c r="X46" s="114"/>
      <c r="Y46" s="345">
        <f>'Anlage Volatile Kosten'!$C$17</f>
        <v>143.72999999999999</v>
      </c>
      <c r="Z46" s="90"/>
    </row>
    <row r="47" spans="1:26" ht="27.95" customHeight="1" x14ac:dyDescent="0.2">
      <c r="A47" s="108"/>
      <c r="B47" s="353">
        <v>39</v>
      </c>
      <c r="C47" s="122"/>
      <c r="D47" s="123"/>
      <c r="E47" s="116" t="s">
        <v>66</v>
      </c>
      <c r="F47" s="123"/>
      <c r="G47" s="117" t="s">
        <v>66</v>
      </c>
      <c r="H47" s="130"/>
      <c r="I47" s="112">
        <f>'A. Allgemeine Informationen'!$C$14</f>
        <v>2023</v>
      </c>
      <c r="J47" s="360">
        <f t="shared" si="8"/>
        <v>0</v>
      </c>
      <c r="K47" s="361"/>
      <c r="L47" s="361"/>
      <c r="M47" s="361"/>
      <c r="N47" s="361"/>
      <c r="O47" s="362">
        <f>(SUM(L47:N47))*((VLOOKUP($I$9,'B. Übersicht EOG'!$F$5:$G$9,2,FALSE)/'B. Übersicht EOG'!$G$4)-1)</f>
        <v>0</v>
      </c>
      <c r="P47" s="362">
        <f>(SUM(L47:N47))*(-VLOOKUP($I$9,'B. Übersicht EOG'!$F$5:$H$9,3,FALSE))</f>
        <v>0</v>
      </c>
      <c r="Q47" s="361"/>
      <c r="R47" s="363">
        <f t="shared" si="9"/>
        <v>0</v>
      </c>
      <c r="S47" s="361"/>
      <c r="T47" s="361"/>
      <c r="U47" s="361"/>
      <c r="V47" s="109"/>
      <c r="W47" s="363">
        <f t="shared" si="1"/>
        <v>0</v>
      </c>
      <c r="X47" s="114"/>
      <c r="Y47" s="345">
        <f>'Anlage Volatile Kosten'!$C$17</f>
        <v>143.72999999999999</v>
      </c>
      <c r="Z47" s="90"/>
    </row>
    <row r="48" spans="1:26" ht="27.95" customHeight="1" x14ac:dyDescent="0.2">
      <c r="A48" s="108"/>
      <c r="B48" s="353">
        <v>40</v>
      </c>
      <c r="C48" s="122"/>
      <c r="D48" s="123"/>
      <c r="E48" s="116" t="s">
        <v>66</v>
      </c>
      <c r="F48" s="123"/>
      <c r="G48" s="117" t="s">
        <v>66</v>
      </c>
      <c r="H48" s="130"/>
      <c r="I48" s="112">
        <f>'A. Allgemeine Informationen'!$C$14</f>
        <v>2023</v>
      </c>
      <c r="J48" s="360">
        <f t="shared" si="8"/>
        <v>0</v>
      </c>
      <c r="K48" s="361"/>
      <c r="L48" s="361"/>
      <c r="M48" s="361"/>
      <c r="N48" s="361"/>
      <c r="O48" s="362">
        <f>(SUM(L48:N48))*((VLOOKUP($I$9,'B. Übersicht EOG'!$F$5:$G$9,2,FALSE)/'B. Übersicht EOG'!$G$4)-1)</f>
        <v>0</v>
      </c>
      <c r="P48" s="362">
        <f>(SUM(L48:N48))*(-VLOOKUP($I$9,'B. Übersicht EOG'!$F$5:$H$9,3,FALSE))</f>
        <v>0</v>
      </c>
      <c r="Q48" s="361"/>
      <c r="R48" s="363">
        <f t="shared" si="9"/>
        <v>0</v>
      </c>
      <c r="S48" s="361"/>
      <c r="T48" s="361"/>
      <c r="U48" s="361"/>
      <c r="V48" s="109"/>
      <c r="W48" s="363">
        <f t="shared" si="1"/>
        <v>0</v>
      </c>
      <c r="X48" s="114"/>
      <c r="Y48" s="345">
        <f>'Anlage Volatile Kosten'!$C$17</f>
        <v>143.72999999999999</v>
      </c>
      <c r="Z48" s="90"/>
    </row>
    <row r="49" spans="1:26" ht="27.95" customHeight="1" x14ac:dyDescent="0.2">
      <c r="A49" s="108"/>
      <c r="B49" s="353">
        <v>41</v>
      </c>
      <c r="C49" s="122"/>
      <c r="D49" s="123"/>
      <c r="E49" s="116" t="s">
        <v>66</v>
      </c>
      <c r="F49" s="123"/>
      <c r="G49" s="117" t="s">
        <v>66</v>
      </c>
      <c r="H49" s="130"/>
      <c r="I49" s="112">
        <f>'A. Allgemeine Informationen'!$C$14</f>
        <v>2023</v>
      </c>
      <c r="J49" s="360">
        <f t="shared" si="8"/>
        <v>0</v>
      </c>
      <c r="K49" s="361"/>
      <c r="L49" s="361"/>
      <c r="M49" s="361"/>
      <c r="N49" s="361"/>
      <c r="O49" s="362">
        <f>(SUM(L49:N49))*((VLOOKUP($I$9,'B. Übersicht EOG'!$F$5:$G$9,2,FALSE)/'B. Übersicht EOG'!$G$4)-1)</f>
        <v>0</v>
      </c>
      <c r="P49" s="362">
        <f>(SUM(L49:N49))*(-VLOOKUP($I$9,'B. Übersicht EOG'!$F$5:$H$9,3,FALSE))</f>
        <v>0</v>
      </c>
      <c r="Q49" s="361"/>
      <c r="R49" s="363">
        <f t="shared" si="9"/>
        <v>0</v>
      </c>
      <c r="S49" s="361"/>
      <c r="T49" s="361"/>
      <c r="U49" s="361"/>
      <c r="V49" s="109"/>
      <c r="W49" s="363">
        <f t="shared" si="1"/>
        <v>0</v>
      </c>
      <c r="X49" s="114"/>
      <c r="Y49" s="345">
        <f>'Anlage Volatile Kosten'!$C$17</f>
        <v>143.72999999999999</v>
      </c>
      <c r="Z49" s="90"/>
    </row>
    <row r="50" spans="1:26" ht="27.95" customHeight="1" x14ac:dyDescent="0.2">
      <c r="A50" s="108"/>
      <c r="B50" s="353">
        <v>42</v>
      </c>
      <c r="C50" s="122"/>
      <c r="D50" s="123"/>
      <c r="E50" s="116" t="s">
        <v>66</v>
      </c>
      <c r="F50" s="123"/>
      <c r="G50" s="117" t="s">
        <v>66</v>
      </c>
      <c r="H50" s="130"/>
      <c r="I50" s="112">
        <f>'A. Allgemeine Informationen'!$C$14</f>
        <v>2023</v>
      </c>
      <c r="J50" s="360">
        <f t="shared" si="8"/>
        <v>0</v>
      </c>
      <c r="K50" s="361"/>
      <c r="L50" s="361"/>
      <c r="M50" s="361"/>
      <c r="N50" s="361"/>
      <c r="O50" s="362">
        <f>(SUM(L50:N50))*((VLOOKUP($I$9,'B. Übersicht EOG'!$F$5:$G$9,2,FALSE)/'B. Übersicht EOG'!$G$4)-1)</f>
        <v>0</v>
      </c>
      <c r="P50" s="362">
        <f>(SUM(L50:N50))*(-VLOOKUP($I$9,'B. Übersicht EOG'!$F$5:$H$9,3,FALSE))</f>
        <v>0</v>
      </c>
      <c r="Q50" s="361"/>
      <c r="R50" s="363">
        <f t="shared" si="9"/>
        <v>0</v>
      </c>
      <c r="S50" s="361"/>
      <c r="T50" s="361"/>
      <c r="U50" s="361"/>
      <c r="V50" s="109"/>
      <c r="W50" s="363">
        <f t="shared" si="1"/>
        <v>0</v>
      </c>
      <c r="X50" s="114"/>
      <c r="Y50" s="345">
        <f>'Anlage Volatile Kosten'!$C$17</f>
        <v>143.72999999999999</v>
      </c>
      <c r="Z50" s="90"/>
    </row>
    <row r="51" spans="1:26" ht="27.95" customHeight="1" x14ac:dyDescent="0.2">
      <c r="A51" s="108"/>
      <c r="B51" s="353">
        <v>43</v>
      </c>
      <c r="C51" s="122"/>
      <c r="D51" s="123"/>
      <c r="E51" s="116" t="s">
        <v>66</v>
      </c>
      <c r="F51" s="123"/>
      <c r="G51" s="117" t="s">
        <v>66</v>
      </c>
      <c r="H51" s="130"/>
      <c r="I51" s="112">
        <f>'A. Allgemeine Informationen'!$C$14</f>
        <v>2023</v>
      </c>
      <c r="J51" s="360">
        <f t="shared" si="8"/>
        <v>0</v>
      </c>
      <c r="K51" s="361"/>
      <c r="L51" s="361"/>
      <c r="M51" s="361"/>
      <c r="N51" s="361"/>
      <c r="O51" s="362">
        <f>(SUM(L51:N51))*((VLOOKUP($I$9,'B. Übersicht EOG'!$F$5:$G$9,2,FALSE)/'B. Übersicht EOG'!$G$4)-1)</f>
        <v>0</v>
      </c>
      <c r="P51" s="362">
        <f>(SUM(L51:N51))*(-VLOOKUP($I$9,'B. Übersicht EOG'!$F$5:$H$9,3,FALSE))</f>
        <v>0</v>
      </c>
      <c r="Q51" s="361"/>
      <c r="R51" s="363">
        <f t="shared" si="9"/>
        <v>0</v>
      </c>
      <c r="S51" s="361"/>
      <c r="T51" s="361"/>
      <c r="U51" s="361"/>
      <c r="V51" s="109"/>
      <c r="W51" s="363">
        <f t="shared" si="1"/>
        <v>0</v>
      </c>
      <c r="X51" s="114"/>
      <c r="Y51" s="345">
        <f>'Anlage Volatile Kosten'!$C$17</f>
        <v>143.72999999999999</v>
      </c>
      <c r="Z51" s="90"/>
    </row>
    <row r="52" spans="1:26" ht="27.95" customHeight="1" x14ac:dyDescent="0.2">
      <c r="A52" s="108"/>
      <c r="B52" s="353">
        <v>44</v>
      </c>
      <c r="C52" s="122"/>
      <c r="D52" s="123"/>
      <c r="E52" s="116" t="s">
        <v>66</v>
      </c>
      <c r="F52" s="123"/>
      <c r="G52" s="117" t="s">
        <v>66</v>
      </c>
      <c r="H52" s="130"/>
      <c r="I52" s="112">
        <f>'A. Allgemeine Informationen'!$C$14</f>
        <v>2023</v>
      </c>
      <c r="J52" s="360">
        <f t="shared" si="8"/>
        <v>0</v>
      </c>
      <c r="K52" s="361"/>
      <c r="L52" s="361"/>
      <c r="M52" s="361"/>
      <c r="N52" s="361"/>
      <c r="O52" s="362">
        <f>(SUM(L52:N52))*((VLOOKUP($I$9,'B. Übersicht EOG'!$F$5:$G$9,2,FALSE)/'B. Übersicht EOG'!$G$4)-1)</f>
        <v>0</v>
      </c>
      <c r="P52" s="362">
        <f>(SUM(L52:N52))*(-VLOOKUP($I$9,'B. Übersicht EOG'!$F$5:$H$9,3,FALSE))</f>
        <v>0</v>
      </c>
      <c r="Q52" s="361"/>
      <c r="R52" s="363">
        <f t="shared" si="9"/>
        <v>0</v>
      </c>
      <c r="S52" s="361"/>
      <c r="T52" s="361"/>
      <c r="U52" s="361"/>
      <c r="V52" s="109"/>
      <c r="W52" s="363">
        <f t="shared" si="1"/>
        <v>0</v>
      </c>
      <c r="X52" s="114"/>
      <c r="Y52" s="345">
        <f>'Anlage Volatile Kosten'!$C$17</f>
        <v>143.72999999999999</v>
      </c>
      <c r="Z52" s="90"/>
    </row>
    <row r="53" spans="1:26" ht="27.95" customHeight="1" x14ac:dyDescent="0.2">
      <c r="A53" s="108"/>
      <c r="B53" s="353">
        <v>45</v>
      </c>
      <c r="C53" s="122"/>
      <c r="D53" s="123"/>
      <c r="E53" s="116" t="s">
        <v>66</v>
      </c>
      <c r="F53" s="123"/>
      <c r="G53" s="117" t="s">
        <v>66</v>
      </c>
      <c r="H53" s="130"/>
      <c r="I53" s="112">
        <f>'A. Allgemeine Informationen'!$C$14</f>
        <v>2023</v>
      </c>
      <c r="J53" s="360">
        <f t="shared" si="8"/>
        <v>0</v>
      </c>
      <c r="K53" s="361"/>
      <c r="L53" s="361"/>
      <c r="M53" s="361"/>
      <c r="N53" s="361"/>
      <c r="O53" s="362">
        <f>(SUM(L53:N53))*((VLOOKUP($I$9,'B. Übersicht EOG'!$F$5:$G$9,2,FALSE)/'B. Übersicht EOG'!$G$4)-1)</f>
        <v>0</v>
      </c>
      <c r="P53" s="362">
        <f>(SUM(L53:N53))*(-VLOOKUP($I$9,'B. Übersicht EOG'!$F$5:$H$9,3,FALSE))</f>
        <v>0</v>
      </c>
      <c r="Q53" s="361"/>
      <c r="R53" s="363">
        <f t="shared" si="9"/>
        <v>0</v>
      </c>
      <c r="S53" s="361"/>
      <c r="T53" s="361"/>
      <c r="U53" s="361"/>
      <c r="V53" s="109"/>
      <c r="W53" s="363">
        <f t="shared" si="1"/>
        <v>0</v>
      </c>
      <c r="X53" s="114"/>
      <c r="Y53" s="345">
        <f>'Anlage Volatile Kosten'!$C$17</f>
        <v>143.72999999999999</v>
      </c>
      <c r="Z53" s="90"/>
    </row>
    <row r="54" spans="1:26" ht="27.95" customHeight="1" x14ac:dyDescent="0.2">
      <c r="A54" s="108"/>
      <c r="B54" s="353">
        <v>46</v>
      </c>
      <c r="C54" s="122"/>
      <c r="D54" s="123"/>
      <c r="E54" s="116" t="s">
        <v>66</v>
      </c>
      <c r="F54" s="123"/>
      <c r="G54" s="117" t="s">
        <v>66</v>
      </c>
      <c r="H54" s="130"/>
      <c r="I54" s="112">
        <f>'A. Allgemeine Informationen'!$C$14</f>
        <v>2023</v>
      </c>
      <c r="J54" s="360">
        <f t="shared" si="8"/>
        <v>0</v>
      </c>
      <c r="K54" s="361"/>
      <c r="L54" s="361"/>
      <c r="M54" s="361"/>
      <c r="N54" s="361"/>
      <c r="O54" s="362">
        <f>(SUM(L54:N54))*((VLOOKUP($I$9,'B. Übersicht EOG'!$F$5:$G$9,2,FALSE)/'B. Übersicht EOG'!$G$4)-1)</f>
        <v>0</v>
      </c>
      <c r="P54" s="362">
        <f>(SUM(L54:N54))*(-VLOOKUP($I$9,'B. Übersicht EOG'!$F$5:$H$9,3,FALSE))</f>
        <v>0</v>
      </c>
      <c r="Q54" s="361"/>
      <c r="R54" s="363">
        <f t="shared" si="9"/>
        <v>0</v>
      </c>
      <c r="S54" s="361"/>
      <c r="T54" s="361"/>
      <c r="U54" s="361"/>
      <c r="V54" s="109"/>
      <c r="W54" s="363">
        <f t="shared" si="1"/>
        <v>0</v>
      </c>
      <c r="X54" s="114"/>
      <c r="Y54" s="345">
        <f>'Anlage Volatile Kosten'!$C$17</f>
        <v>143.72999999999999</v>
      </c>
      <c r="Z54" s="90"/>
    </row>
    <row r="55" spans="1:26" ht="27.95" customHeight="1" x14ac:dyDescent="0.2">
      <c r="A55" s="108"/>
      <c r="B55" s="353">
        <v>47</v>
      </c>
      <c r="C55" s="122"/>
      <c r="D55" s="123"/>
      <c r="E55" s="116" t="s">
        <v>66</v>
      </c>
      <c r="F55" s="123"/>
      <c r="G55" s="117" t="s">
        <v>66</v>
      </c>
      <c r="H55" s="130"/>
      <c r="I55" s="112">
        <f>'A. Allgemeine Informationen'!$C$14</f>
        <v>2023</v>
      </c>
      <c r="J55" s="360">
        <f t="shared" si="8"/>
        <v>0</v>
      </c>
      <c r="K55" s="361"/>
      <c r="L55" s="361"/>
      <c r="M55" s="361"/>
      <c r="N55" s="361"/>
      <c r="O55" s="362">
        <f>(SUM(L55:N55))*((VLOOKUP($I$9,'B. Übersicht EOG'!$F$5:$G$9,2,FALSE)/'B. Übersicht EOG'!$G$4)-1)</f>
        <v>0</v>
      </c>
      <c r="P55" s="362">
        <f>(SUM(L55:N55))*(-VLOOKUP($I$9,'B. Übersicht EOG'!$F$5:$H$9,3,FALSE))</f>
        <v>0</v>
      </c>
      <c r="Q55" s="361"/>
      <c r="R55" s="363">
        <f t="shared" si="9"/>
        <v>0</v>
      </c>
      <c r="S55" s="361"/>
      <c r="T55" s="361"/>
      <c r="U55" s="361"/>
      <c r="V55" s="109"/>
      <c r="W55" s="363">
        <f t="shared" si="1"/>
        <v>0</v>
      </c>
      <c r="X55" s="114"/>
      <c r="Y55" s="345">
        <f>'Anlage Volatile Kosten'!$C$17</f>
        <v>143.72999999999999</v>
      </c>
      <c r="Z55" s="90"/>
    </row>
    <row r="56" spans="1:26" ht="27.95" customHeight="1" x14ac:dyDescent="0.2">
      <c r="A56" s="108"/>
      <c r="B56" s="353">
        <v>48</v>
      </c>
      <c r="C56" s="122"/>
      <c r="D56" s="123"/>
      <c r="E56" s="116" t="s">
        <v>66</v>
      </c>
      <c r="F56" s="123"/>
      <c r="G56" s="117" t="s">
        <v>66</v>
      </c>
      <c r="H56" s="130"/>
      <c r="I56" s="112">
        <f>'A. Allgemeine Informationen'!$C$14</f>
        <v>2023</v>
      </c>
      <c r="J56" s="360">
        <f t="shared" si="8"/>
        <v>0</v>
      </c>
      <c r="K56" s="361"/>
      <c r="L56" s="361"/>
      <c r="M56" s="361"/>
      <c r="N56" s="361"/>
      <c r="O56" s="362">
        <f>(SUM(L56:N56))*((VLOOKUP($I$9,'B. Übersicht EOG'!$F$5:$G$9,2,FALSE)/'B. Übersicht EOG'!$G$4)-1)</f>
        <v>0</v>
      </c>
      <c r="P56" s="362">
        <f>(SUM(L56:N56))*(-VLOOKUP($I$9,'B. Übersicht EOG'!$F$5:$H$9,3,FALSE))</f>
        <v>0</v>
      </c>
      <c r="Q56" s="361"/>
      <c r="R56" s="363">
        <f t="shared" si="9"/>
        <v>0</v>
      </c>
      <c r="S56" s="361"/>
      <c r="T56" s="361"/>
      <c r="U56" s="361"/>
      <c r="V56" s="109"/>
      <c r="W56" s="363">
        <f t="shared" si="1"/>
        <v>0</v>
      </c>
      <c r="X56" s="114"/>
      <c r="Y56" s="345">
        <f>'Anlage Volatile Kosten'!$C$17</f>
        <v>143.72999999999999</v>
      </c>
      <c r="Z56" s="90"/>
    </row>
    <row r="57" spans="1:26" ht="27.95" customHeight="1" x14ac:dyDescent="0.2">
      <c r="A57" s="108"/>
      <c r="B57" s="353">
        <v>49</v>
      </c>
      <c r="C57" s="122"/>
      <c r="D57" s="123"/>
      <c r="E57" s="116" t="s">
        <v>66</v>
      </c>
      <c r="F57" s="123"/>
      <c r="G57" s="117" t="s">
        <v>66</v>
      </c>
      <c r="H57" s="130"/>
      <c r="I57" s="112">
        <f>'A. Allgemeine Informationen'!$C$14</f>
        <v>2023</v>
      </c>
      <c r="J57" s="360">
        <f t="shared" si="8"/>
        <v>0</v>
      </c>
      <c r="K57" s="361"/>
      <c r="L57" s="361"/>
      <c r="M57" s="361"/>
      <c r="N57" s="361"/>
      <c r="O57" s="362">
        <f>(SUM(L57:N57))*((VLOOKUP($I$9,'B. Übersicht EOG'!$F$5:$G$9,2,FALSE)/'B. Übersicht EOG'!$G$4)-1)</f>
        <v>0</v>
      </c>
      <c r="P57" s="362">
        <f>(SUM(L57:N57))*(-VLOOKUP($I$9,'B. Übersicht EOG'!$F$5:$H$9,3,FALSE))</f>
        <v>0</v>
      </c>
      <c r="Q57" s="361"/>
      <c r="R57" s="363">
        <f t="shared" si="9"/>
        <v>0</v>
      </c>
      <c r="S57" s="361"/>
      <c r="T57" s="361"/>
      <c r="U57" s="361"/>
      <c r="V57" s="109"/>
      <c r="W57" s="363">
        <f t="shared" si="1"/>
        <v>0</v>
      </c>
      <c r="X57" s="114"/>
      <c r="Y57" s="345">
        <f>'Anlage Volatile Kosten'!$C$17</f>
        <v>143.72999999999999</v>
      </c>
      <c r="Z57" s="90"/>
    </row>
    <row r="58" spans="1:26" ht="27.95" customHeight="1" x14ac:dyDescent="0.2">
      <c r="A58" s="108"/>
      <c r="B58" s="353">
        <v>50</v>
      </c>
      <c r="C58" s="122"/>
      <c r="D58" s="123"/>
      <c r="E58" s="116" t="s">
        <v>66</v>
      </c>
      <c r="F58" s="123"/>
      <c r="G58" s="117" t="s">
        <v>66</v>
      </c>
      <c r="H58" s="130"/>
      <c r="I58" s="112">
        <f>'A. Allgemeine Informationen'!$C$14</f>
        <v>2023</v>
      </c>
      <c r="J58" s="360">
        <f t="shared" ref="J58" si="10">SUM(K58:U58)</f>
        <v>0</v>
      </c>
      <c r="K58" s="361"/>
      <c r="L58" s="361"/>
      <c r="M58" s="361"/>
      <c r="N58" s="361"/>
      <c r="O58" s="362">
        <f>(SUM(L58:N58))*((VLOOKUP($I$9,'B. Übersicht EOG'!$F$5:$G$9,2,FALSE)/'B. Übersicht EOG'!$G$4)-1)</f>
        <v>0</v>
      </c>
      <c r="P58" s="362">
        <f>(SUM(L58:N58))*(-VLOOKUP($I$9,'B. Übersicht EOG'!$F$5:$H$9,3,FALSE))</f>
        <v>0</v>
      </c>
      <c r="Q58" s="361"/>
      <c r="R58" s="363">
        <f t="shared" ref="R58" si="11">W58</f>
        <v>0</v>
      </c>
      <c r="S58" s="361"/>
      <c r="T58" s="361"/>
      <c r="U58" s="361"/>
      <c r="V58" s="109"/>
      <c r="W58" s="363">
        <f t="shared" si="1"/>
        <v>0</v>
      </c>
      <c r="X58" s="114"/>
      <c r="Y58" s="345">
        <f>'Anlage Volatile Kosten'!$C$17</f>
        <v>143.72999999999999</v>
      </c>
      <c r="Z58" s="90"/>
    </row>
    <row r="59" spans="1:26" ht="27.95" customHeight="1" x14ac:dyDescent="0.2">
      <c r="A59" s="108"/>
      <c r="B59" s="353">
        <v>51</v>
      </c>
      <c r="C59" s="122"/>
      <c r="D59" s="123"/>
      <c r="E59" s="116" t="s">
        <v>66</v>
      </c>
      <c r="F59" s="123"/>
      <c r="G59" s="117" t="s">
        <v>66</v>
      </c>
      <c r="H59" s="130"/>
      <c r="I59" s="112">
        <f>'A. Allgemeine Informationen'!$C$14</f>
        <v>2023</v>
      </c>
      <c r="J59" s="360">
        <f t="shared" ref="J59:J68" si="12">SUM(K59:U59)</f>
        <v>0</v>
      </c>
      <c r="K59" s="361"/>
      <c r="L59" s="361"/>
      <c r="M59" s="361"/>
      <c r="N59" s="361"/>
      <c r="O59" s="362">
        <f>(SUM(L59:N59))*((VLOOKUP($I$9,'B. Übersicht EOG'!$F$5:$G$9,2,FALSE)/'B. Übersicht EOG'!$G$4)-1)</f>
        <v>0</v>
      </c>
      <c r="P59" s="362">
        <f>(SUM(L59:N59))*(-VLOOKUP($I$9,'B. Übersicht EOG'!$F$5:$H$9,3,FALSE))</f>
        <v>0</v>
      </c>
      <c r="Q59" s="361"/>
      <c r="R59" s="363">
        <f t="shared" ref="R59:R68" si="13">W59</f>
        <v>0</v>
      </c>
      <c r="S59" s="361"/>
      <c r="T59" s="361"/>
      <c r="U59" s="361"/>
      <c r="V59" s="109"/>
      <c r="W59" s="363">
        <f t="shared" si="1"/>
        <v>0</v>
      </c>
      <c r="X59" s="114"/>
      <c r="Y59" s="345">
        <f>'Anlage Volatile Kosten'!$C$17</f>
        <v>143.72999999999999</v>
      </c>
      <c r="Z59" s="90"/>
    </row>
    <row r="60" spans="1:26" ht="27.95" customHeight="1" x14ac:dyDescent="0.2">
      <c r="A60" s="108"/>
      <c r="B60" s="353">
        <v>52</v>
      </c>
      <c r="C60" s="122"/>
      <c r="D60" s="123"/>
      <c r="E60" s="116" t="s">
        <v>66</v>
      </c>
      <c r="F60" s="123"/>
      <c r="G60" s="117" t="s">
        <v>66</v>
      </c>
      <c r="H60" s="130"/>
      <c r="I60" s="112">
        <f>'A. Allgemeine Informationen'!$C$14</f>
        <v>2023</v>
      </c>
      <c r="J60" s="360">
        <f t="shared" si="12"/>
        <v>0</v>
      </c>
      <c r="K60" s="361"/>
      <c r="L60" s="361"/>
      <c r="M60" s="361"/>
      <c r="N60" s="361"/>
      <c r="O60" s="362">
        <f>(SUM(L60:N60))*((VLOOKUP($I$9,'B. Übersicht EOG'!$F$5:$G$9,2,FALSE)/'B. Übersicht EOG'!$G$4)-1)</f>
        <v>0</v>
      </c>
      <c r="P60" s="362">
        <f>(SUM(L60:N60))*(-VLOOKUP($I$9,'B. Übersicht EOG'!$F$5:$H$9,3,FALSE))</f>
        <v>0</v>
      </c>
      <c r="Q60" s="361"/>
      <c r="R60" s="363">
        <f t="shared" si="13"/>
        <v>0</v>
      </c>
      <c r="S60" s="361"/>
      <c r="T60" s="361"/>
      <c r="U60" s="361"/>
      <c r="V60" s="109"/>
      <c r="W60" s="363">
        <f t="shared" si="1"/>
        <v>0</v>
      </c>
      <c r="X60" s="114"/>
      <c r="Y60" s="345">
        <f>'Anlage Volatile Kosten'!$C$17</f>
        <v>143.72999999999999</v>
      </c>
      <c r="Z60" s="90"/>
    </row>
    <row r="61" spans="1:26" ht="27.95" customHeight="1" x14ac:dyDescent="0.2">
      <c r="A61" s="108"/>
      <c r="B61" s="353">
        <v>53</v>
      </c>
      <c r="C61" s="122"/>
      <c r="D61" s="123"/>
      <c r="E61" s="116" t="s">
        <v>66</v>
      </c>
      <c r="F61" s="123"/>
      <c r="G61" s="117" t="s">
        <v>66</v>
      </c>
      <c r="H61" s="130"/>
      <c r="I61" s="112">
        <f>'A. Allgemeine Informationen'!$C$14</f>
        <v>2023</v>
      </c>
      <c r="J61" s="360">
        <f t="shared" si="12"/>
        <v>0</v>
      </c>
      <c r="K61" s="361"/>
      <c r="L61" s="361"/>
      <c r="M61" s="361"/>
      <c r="N61" s="361"/>
      <c r="O61" s="362">
        <f>(SUM(L61:N61))*((VLOOKUP($I$9,'B. Übersicht EOG'!$F$5:$G$9,2,FALSE)/'B. Übersicht EOG'!$G$4)-1)</f>
        <v>0</v>
      </c>
      <c r="P61" s="362">
        <f>(SUM(L61:N61))*(-VLOOKUP($I$9,'B. Übersicht EOG'!$F$5:$H$9,3,FALSE))</f>
        <v>0</v>
      </c>
      <c r="Q61" s="361"/>
      <c r="R61" s="363">
        <f t="shared" si="13"/>
        <v>0</v>
      </c>
      <c r="S61" s="361"/>
      <c r="T61" s="361"/>
      <c r="U61" s="361"/>
      <c r="V61" s="109"/>
      <c r="W61" s="363">
        <f t="shared" si="1"/>
        <v>0</v>
      </c>
      <c r="X61" s="114"/>
      <c r="Y61" s="345">
        <f>'Anlage Volatile Kosten'!$C$17</f>
        <v>143.72999999999999</v>
      </c>
      <c r="Z61" s="90"/>
    </row>
    <row r="62" spans="1:26" ht="27.95" customHeight="1" x14ac:dyDescent="0.2">
      <c r="A62" s="108"/>
      <c r="B62" s="353">
        <v>54</v>
      </c>
      <c r="C62" s="122"/>
      <c r="D62" s="123"/>
      <c r="E62" s="116" t="s">
        <v>66</v>
      </c>
      <c r="F62" s="123"/>
      <c r="G62" s="117" t="s">
        <v>66</v>
      </c>
      <c r="H62" s="130"/>
      <c r="I62" s="112">
        <f>'A. Allgemeine Informationen'!$C$14</f>
        <v>2023</v>
      </c>
      <c r="J62" s="360">
        <f t="shared" si="12"/>
        <v>0</v>
      </c>
      <c r="K62" s="361"/>
      <c r="L62" s="361"/>
      <c r="M62" s="361"/>
      <c r="N62" s="361"/>
      <c r="O62" s="362">
        <f>(SUM(L62:N62))*((VLOOKUP($I$9,'B. Übersicht EOG'!$F$5:$G$9,2,FALSE)/'B. Übersicht EOG'!$G$4)-1)</f>
        <v>0</v>
      </c>
      <c r="P62" s="362">
        <f>(SUM(L62:N62))*(-VLOOKUP($I$9,'B. Übersicht EOG'!$F$5:$H$9,3,FALSE))</f>
        <v>0</v>
      </c>
      <c r="Q62" s="361"/>
      <c r="R62" s="363">
        <f t="shared" si="13"/>
        <v>0</v>
      </c>
      <c r="S62" s="361"/>
      <c r="T62" s="361"/>
      <c r="U62" s="361"/>
      <c r="V62" s="109"/>
      <c r="W62" s="363">
        <f t="shared" si="1"/>
        <v>0</v>
      </c>
      <c r="X62" s="114"/>
      <c r="Y62" s="345">
        <f>'Anlage Volatile Kosten'!$C$17</f>
        <v>143.72999999999999</v>
      </c>
      <c r="Z62" s="90"/>
    </row>
    <row r="63" spans="1:26" ht="27.95" customHeight="1" x14ac:dyDescent="0.2">
      <c r="A63" s="108"/>
      <c r="B63" s="353">
        <v>55</v>
      </c>
      <c r="C63" s="122"/>
      <c r="D63" s="123"/>
      <c r="E63" s="116" t="s">
        <v>66</v>
      </c>
      <c r="F63" s="123"/>
      <c r="G63" s="117" t="s">
        <v>66</v>
      </c>
      <c r="H63" s="130"/>
      <c r="I63" s="112">
        <f>'A. Allgemeine Informationen'!$C$14</f>
        <v>2023</v>
      </c>
      <c r="J63" s="360">
        <f t="shared" si="12"/>
        <v>0</v>
      </c>
      <c r="K63" s="361"/>
      <c r="L63" s="361"/>
      <c r="M63" s="361"/>
      <c r="N63" s="361"/>
      <c r="O63" s="362">
        <f>(SUM(L63:N63))*((VLOOKUP($I$9,'B. Übersicht EOG'!$F$5:$G$9,2,FALSE)/'B. Übersicht EOG'!$G$4)-1)</f>
        <v>0</v>
      </c>
      <c r="P63" s="362">
        <f>(SUM(L63:N63))*(-VLOOKUP($I$9,'B. Übersicht EOG'!$F$5:$H$9,3,FALSE))</f>
        <v>0</v>
      </c>
      <c r="Q63" s="361"/>
      <c r="R63" s="363">
        <f t="shared" si="13"/>
        <v>0</v>
      </c>
      <c r="S63" s="361"/>
      <c r="T63" s="361"/>
      <c r="U63" s="361"/>
      <c r="V63" s="109"/>
      <c r="W63" s="363">
        <f t="shared" si="1"/>
        <v>0</v>
      </c>
      <c r="X63" s="114"/>
      <c r="Y63" s="345">
        <f>'Anlage Volatile Kosten'!$C$17</f>
        <v>143.72999999999999</v>
      </c>
      <c r="Z63" s="90"/>
    </row>
    <row r="64" spans="1:26" ht="27.95" customHeight="1" x14ac:dyDescent="0.2">
      <c r="A64" s="108"/>
      <c r="B64" s="353">
        <v>56</v>
      </c>
      <c r="C64" s="122"/>
      <c r="D64" s="123"/>
      <c r="E64" s="116" t="s">
        <v>66</v>
      </c>
      <c r="F64" s="123"/>
      <c r="G64" s="117" t="s">
        <v>66</v>
      </c>
      <c r="H64" s="130"/>
      <c r="I64" s="112">
        <f>'A. Allgemeine Informationen'!$C$14</f>
        <v>2023</v>
      </c>
      <c r="J64" s="360">
        <f t="shared" si="12"/>
        <v>0</v>
      </c>
      <c r="K64" s="361"/>
      <c r="L64" s="361"/>
      <c r="M64" s="361"/>
      <c r="N64" s="361"/>
      <c r="O64" s="362">
        <f>(SUM(L64:N64))*((VLOOKUP($I$9,'B. Übersicht EOG'!$F$5:$G$9,2,FALSE)/'B. Übersicht EOG'!$G$4)-1)</f>
        <v>0</v>
      </c>
      <c r="P64" s="362">
        <f>(SUM(L64:N64))*(-VLOOKUP($I$9,'B. Übersicht EOG'!$F$5:$H$9,3,FALSE))</f>
        <v>0</v>
      </c>
      <c r="Q64" s="361"/>
      <c r="R64" s="363">
        <f t="shared" si="13"/>
        <v>0</v>
      </c>
      <c r="S64" s="361"/>
      <c r="T64" s="361"/>
      <c r="U64" s="361"/>
      <c r="V64" s="109"/>
      <c r="W64" s="363">
        <f t="shared" si="1"/>
        <v>0</v>
      </c>
      <c r="X64" s="114"/>
      <c r="Y64" s="345">
        <f>'Anlage Volatile Kosten'!$C$17</f>
        <v>143.72999999999999</v>
      </c>
      <c r="Z64" s="90"/>
    </row>
    <row r="65" spans="1:26" ht="27.95" customHeight="1" x14ac:dyDescent="0.2">
      <c r="A65" s="108"/>
      <c r="B65" s="353">
        <v>57</v>
      </c>
      <c r="C65" s="122"/>
      <c r="D65" s="123"/>
      <c r="E65" s="116" t="s">
        <v>66</v>
      </c>
      <c r="F65" s="123"/>
      <c r="G65" s="117" t="s">
        <v>66</v>
      </c>
      <c r="H65" s="130"/>
      <c r="I65" s="112">
        <f>'A. Allgemeine Informationen'!$C$14</f>
        <v>2023</v>
      </c>
      <c r="J65" s="360">
        <f t="shared" si="12"/>
        <v>0</v>
      </c>
      <c r="K65" s="361"/>
      <c r="L65" s="361"/>
      <c r="M65" s="361"/>
      <c r="N65" s="361"/>
      <c r="O65" s="362">
        <f>(SUM(L65:N65))*((VLOOKUP($I$9,'B. Übersicht EOG'!$F$5:$G$9,2,FALSE)/'B. Übersicht EOG'!$G$4)-1)</f>
        <v>0</v>
      </c>
      <c r="P65" s="362">
        <f>(SUM(L65:N65))*(-VLOOKUP($I$9,'B. Übersicht EOG'!$F$5:$H$9,3,FALSE))</f>
        <v>0</v>
      </c>
      <c r="Q65" s="361"/>
      <c r="R65" s="363">
        <f t="shared" si="13"/>
        <v>0</v>
      </c>
      <c r="S65" s="361"/>
      <c r="T65" s="361"/>
      <c r="U65" s="361"/>
      <c r="V65" s="109"/>
      <c r="W65" s="363">
        <f t="shared" si="1"/>
        <v>0</v>
      </c>
      <c r="X65" s="114"/>
      <c r="Y65" s="345">
        <f>'Anlage Volatile Kosten'!$C$17</f>
        <v>143.72999999999999</v>
      </c>
      <c r="Z65" s="90"/>
    </row>
    <row r="66" spans="1:26" ht="27.95" customHeight="1" x14ac:dyDescent="0.2">
      <c r="A66" s="108"/>
      <c r="B66" s="353">
        <v>58</v>
      </c>
      <c r="C66" s="122"/>
      <c r="D66" s="123"/>
      <c r="E66" s="116" t="s">
        <v>66</v>
      </c>
      <c r="F66" s="123"/>
      <c r="G66" s="117" t="s">
        <v>66</v>
      </c>
      <c r="H66" s="130"/>
      <c r="I66" s="112">
        <f>'A. Allgemeine Informationen'!$C$14</f>
        <v>2023</v>
      </c>
      <c r="J66" s="360">
        <f t="shared" si="12"/>
        <v>0</v>
      </c>
      <c r="K66" s="361"/>
      <c r="L66" s="361"/>
      <c r="M66" s="361"/>
      <c r="N66" s="361"/>
      <c r="O66" s="362">
        <f>(SUM(L66:N66))*((VLOOKUP($I$9,'B. Übersicht EOG'!$F$5:$G$9,2,FALSE)/'B. Übersicht EOG'!$G$4)-1)</f>
        <v>0</v>
      </c>
      <c r="P66" s="362">
        <f>(SUM(L66:N66))*(-VLOOKUP($I$9,'B. Übersicht EOG'!$F$5:$H$9,3,FALSE))</f>
        <v>0</v>
      </c>
      <c r="Q66" s="361"/>
      <c r="R66" s="363">
        <f t="shared" si="13"/>
        <v>0</v>
      </c>
      <c r="S66" s="361"/>
      <c r="T66" s="361"/>
      <c r="U66" s="361"/>
      <c r="V66" s="109"/>
      <c r="W66" s="363">
        <f t="shared" si="1"/>
        <v>0</v>
      </c>
      <c r="X66" s="114"/>
      <c r="Y66" s="345">
        <f>'Anlage Volatile Kosten'!$C$17</f>
        <v>143.72999999999999</v>
      </c>
      <c r="Z66" s="90"/>
    </row>
    <row r="67" spans="1:26" ht="27.95" customHeight="1" x14ac:dyDescent="0.2">
      <c r="A67" s="108"/>
      <c r="B67" s="353">
        <v>59</v>
      </c>
      <c r="C67" s="122"/>
      <c r="D67" s="123"/>
      <c r="E67" s="116" t="s">
        <v>66</v>
      </c>
      <c r="F67" s="123"/>
      <c r="G67" s="117" t="s">
        <v>66</v>
      </c>
      <c r="H67" s="130"/>
      <c r="I67" s="112">
        <f>'A. Allgemeine Informationen'!$C$14</f>
        <v>2023</v>
      </c>
      <c r="J67" s="360">
        <f t="shared" si="12"/>
        <v>0</v>
      </c>
      <c r="K67" s="361"/>
      <c r="L67" s="361"/>
      <c r="M67" s="361"/>
      <c r="N67" s="361"/>
      <c r="O67" s="362">
        <f>(SUM(L67:N67))*((VLOOKUP($I$9,'B. Übersicht EOG'!$F$5:$G$9,2,FALSE)/'B. Übersicht EOG'!$G$4)-1)</f>
        <v>0</v>
      </c>
      <c r="P67" s="362">
        <f>(SUM(L67:N67))*(-VLOOKUP($I$9,'B. Übersicht EOG'!$F$5:$H$9,3,FALSE))</f>
        <v>0</v>
      </c>
      <c r="Q67" s="361"/>
      <c r="R67" s="363">
        <f t="shared" si="13"/>
        <v>0</v>
      </c>
      <c r="S67" s="361"/>
      <c r="T67" s="361"/>
      <c r="U67" s="361"/>
      <c r="V67" s="109"/>
      <c r="W67" s="363">
        <f t="shared" si="1"/>
        <v>0</v>
      </c>
      <c r="X67" s="114"/>
      <c r="Y67" s="345">
        <f>'Anlage Volatile Kosten'!$C$17</f>
        <v>143.72999999999999</v>
      </c>
      <c r="Z67" s="90"/>
    </row>
    <row r="68" spans="1:26" ht="27.95" customHeight="1" x14ac:dyDescent="0.2">
      <c r="A68" s="108"/>
      <c r="B68" s="353">
        <v>60</v>
      </c>
      <c r="C68" s="122"/>
      <c r="D68" s="123"/>
      <c r="E68" s="116" t="s">
        <v>66</v>
      </c>
      <c r="F68" s="123"/>
      <c r="G68" s="117" t="s">
        <v>66</v>
      </c>
      <c r="H68" s="130"/>
      <c r="I68" s="112">
        <f>'A. Allgemeine Informationen'!$C$14</f>
        <v>2023</v>
      </c>
      <c r="J68" s="360">
        <f t="shared" si="12"/>
        <v>0</v>
      </c>
      <c r="K68" s="361"/>
      <c r="L68" s="361"/>
      <c r="M68" s="361"/>
      <c r="N68" s="361"/>
      <c r="O68" s="362">
        <f>(SUM(L68:N68))*((VLOOKUP($I$9,'B. Übersicht EOG'!$F$5:$G$9,2,FALSE)/'B. Übersicht EOG'!$G$4)-1)</f>
        <v>0</v>
      </c>
      <c r="P68" s="362">
        <f>(SUM(L68:N68))*(-VLOOKUP($I$9,'B. Übersicht EOG'!$F$5:$H$9,3,FALSE))</f>
        <v>0</v>
      </c>
      <c r="Q68" s="361"/>
      <c r="R68" s="363">
        <f t="shared" si="13"/>
        <v>0</v>
      </c>
      <c r="S68" s="361"/>
      <c r="T68" s="361"/>
      <c r="U68" s="361"/>
      <c r="V68" s="109"/>
      <c r="W68" s="363">
        <f t="shared" si="1"/>
        <v>0</v>
      </c>
      <c r="X68" s="114"/>
      <c r="Y68" s="345">
        <f>'Anlage Volatile Kosten'!$C$17</f>
        <v>143.72999999999999</v>
      </c>
      <c r="Z68" s="90"/>
    </row>
  </sheetData>
  <sheetProtection formatColumns="0" formatRows="0"/>
  <mergeCells count="2">
    <mergeCell ref="W5:Z5"/>
    <mergeCell ref="I2:M2"/>
  </mergeCells>
  <conditionalFormatting sqref="B7">
    <cfRule type="expression" dxfId="2" priority="1" stopIfTrue="1">
      <formula>$E$3&lt;&gt;"ja"</formula>
    </cfRule>
  </conditionalFormatting>
  <conditionalFormatting sqref="B9:Z68">
    <cfRule type="expression" dxfId="1" priority="40">
      <formula>$E$3&lt;&gt;"ja"</formula>
    </cfRule>
  </conditionalFormatting>
  <conditionalFormatting sqref="I7">
    <cfRule type="expression" dxfId="0" priority="2">
      <formula>$E$3&lt;&gt;"ja"</formula>
    </cfRule>
  </conditionalFormatting>
  <dataValidations count="4">
    <dataValidation type="list" operator="lessThanOrEqual" allowBlank="1" showInputMessage="1" showErrorMessage="1" errorTitle="Inkonsistente Eingabe!" error="Sie haben im Tabellenblatt &quot;A. Allgemeine Informationen&quot; angegeben, dass es keine Netzübergänge gab." sqref="E9:E68">
      <formula1>"bitte wählen,Teilnetzübernahme,Teilnetzabgabe"</formula1>
    </dataValidation>
    <dataValidation type="list" allowBlank="1" showInputMessage="1" showErrorMessage="1" errorTitle="Ungültige Netznummer!" error="Bitte geben Sie eine korrekte Netznummer ein." sqref="G9:G68">
      <formula1>"bitte wählen,Regelverfahren,Vereinfachtes Verfahren"</formula1>
    </dataValidation>
    <dataValidation operator="lessThanOrEqual" allowBlank="1" showInputMessage="1" showErrorMessage="1" errorTitle="Falsche Eingabe" error="Bitte geben Sie eine Zahl an!" sqref="W7:Z7 K7:U7"/>
    <dataValidation type="custom" operator="lessThanOrEqual" allowBlank="1" showInputMessage="1" showErrorMessage="1" errorTitle="Inkonsistente Eingabe!" error="Sie haben im Tabellenblatt &quot;A. Allgemeine Informationen&quot; angegeben, dass es keine Netzübergänge gab." sqref="X6:Z6">
      <formula1>$E$3="ja"</formula1>
    </dataValidation>
  </dataValidations>
  <pageMargins left="0.6692913385826772" right="0.6692913385826772" top="0.82677165354330717" bottom="0.70866141732283472" header="0.51181102362204722" footer="0.31496062992125984"/>
  <pageSetup paperSize="9" scale="33" fitToHeight="500" orientation="landscape" r:id="rId1"/>
  <headerFooter alignWithMargins="0">
    <oddFooter>&amp;R&amp;12Seite &amp;P von &amp;N</oddFooter>
  </headerFooter>
  <ignoredErrors>
    <ignoredError sqref="R9 I7 I55:J68 I28:J54 I9:J27 E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E">
    <tabColor indexed="43"/>
    <pageSetUpPr fitToPage="1"/>
  </sheetPr>
  <dimension ref="A1:D39"/>
  <sheetViews>
    <sheetView showGridLines="0" zoomScale="85" zoomScaleNormal="100" zoomScaleSheetLayoutView="100" workbookViewId="0">
      <pane ySplit="4" topLeftCell="A5" activePane="bottomLeft" state="frozen"/>
      <selection pane="bottomLeft" activeCell="A5" sqref="A5"/>
    </sheetView>
  </sheetViews>
  <sheetFormatPr baseColWidth="10" defaultColWidth="10" defaultRowHeight="12.75" x14ac:dyDescent="0.2"/>
  <cols>
    <col min="1" max="1" width="2.625" style="402" customWidth="1"/>
    <col min="2" max="2" width="20.5" style="402" customWidth="1"/>
    <col min="3" max="3" width="7.625" style="402" customWidth="1"/>
    <col min="4" max="4" width="65" style="402" customWidth="1"/>
    <col min="5" max="16384" width="10" style="402"/>
  </cols>
  <sheetData>
    <row r="1" spans="1:4" ht="15" x14ac:dyDescent="0.2">
      <c r="B1" s="67"/>
      <c r="C1" s="403"/>
    </row>
    <row r="2" spans="1:4" ht="15.75" x14ac:dyDescent="0.25">
      <c r="B2" s="404" t="s">
        <v>87</v>
      </c>
      <c r="C2" s="403"/>
    </row>
    <row r="3" spans="1:4" x14ac:dyDescent="0.2">
      <c r="A3" s="405"/>
      <c r="B3" s="405"/>
      <c r="C3" s="406"/>
      <c r="D3" s="405"/>
    </row>
    <row r="4" spans="1:4" ht="32.25" customHeight="1" x14ac:dyDescent="0.2">
      <c r="A4" s="405"/>
      <c r="B4" s="407" t="s">
        <v>88</v>
      </c>
      <c r="C4" s="407" t="s">
        <v>67</v>
      </c>
      <c r="D4" s="407" t="s">
        <v>68</v>
      </c>
    </row>
    <row r="5" spans="1:4" ht="39.950000000000003" customHeight="1" x14ac:dyDescent="0.2">
      <c r="A5" s="405"/>
      <c r="B5" s="69" t="s">
        <v>66</v>
      </c>
      <c r="C5" s="30"/>
      <c r="D5" s="35"/>
    </row>
    <row r="6" spans="1:4" ht="39.950000000000003" customHeight="1" x14ac:dyDescent="0.2">
      <c r="A6" s="405"/>
      <c r="B6" s="69" t="s">
        <v>66</v>
      </c>
      <c r="C6" s="31"/>
      <c r="D6" s="31"/>
    </row>
    <row r="7" spans="1:4" ht="39.950000000000003" customHeight="1" x14ac:dyDescent="0.2">
      <c r="A7" s="405"/>
      <c r="B7" s="69" t="s">
        <v>66</v>
      </c>
      <c r="C7" s="30"/>
      <c r="D7" s="31"/>
    </row>
    <row r="8" spans="1:4" ht="39.950000000000003" customHeight="1" x14ac:dyDescent="0.2">
      <c r="A8" s="405"/>
      <c r="B8" s="69" t="s">
        <v>66</v>
      </c>
      <c r="C8" s="30"/>
      <c r="D8" s="30"/>
    </row>
    <row r="9" spans="1:4" ht="39.950000000000003" customHeight="1" x14ac:dyDescent="0.2">
      <c r="A9" s="405"/>
      <c r="B9" s="69" t="s">
        <v>66</v>
      </c>
      <c r="C9" s="30"/>
      <c r="D9" s="30"/>
    </row>
    <row r="10" spans="1:4" ht="39.950000000000003" customHeight="1" x14ac:dyDescent="0.2">
      <c r="A10" s="405"/>
      <c r="B10" s="69" t="s">
        <v>66</v>
      </c>
      <c r="C10" s="30"/>
      <c r="D10" s="30"/>
    </row>
    <row r="11" spans="1:4" ht="39.950000000000003" customHeight="1" x14ac:dyDescent="0.2">
      <c r="A11" s="405"/>
      <c r="B11" s="69" t="s">
        <v>66</v>
      </c>
      <c r="C11" s="30"/>
      <c r="D11" s="30"/>
    </row>
    <row r="12" spans="1:4" ht="39.950000000000003" customHeight="1" x14ac:dyDescent="0.2">
      <c r="A12" s="405"/>
      <c r="B12" s="69" t="s">
        <v>66</v>
      </c>
      <c r="C12" s="30"/>
      <c r="D12" s="30"/>
    </row>
    <row r="13" spans="1:4" ht="39.950000000000003" customHeight="1" x14ac:dyDescent="0.2">
      <c r="A13" s="405"/>
      <c r="B13" s="69" t="s">
        <v>66</v>
      </c>
      <c r="C13" s="30"/>
      <c r="D13" s="30"/>
    </row>
    <row r="14" spans="1:4" ht="39.950000000000003" customHeight="1" x14ac:dyDescent="0.2">
      <c r="A14" s="405"/>
      <c r="B14" s="69" t="s">
        <v>66</v>
      </c>
      <c r="C14" s="30"/>
      <c r="D14" s="30"/>
    </row>
    <row r="15" spans="1:4" ht="39.950000000000003" customHeight="1" x14ac:dyDescent="0.2">
      <c r="A15" s="405"/>
      <c r="B15" s="69" t="s">
        <v>66</v>
      </c>
      <c r="C15" s="30"/>
      <c r="D15" s="30"/>
    </row>
    <row r="16" spans="1:4" ht="39.950000000000003" customHeight="1" x14ac:dyDescent="0.2">
      <c r="A16" s="405"/>
      <c r="B16" s="69" t="s">
        <v>66</v>
      </c>
      <c r="C16" s="30"/>
      <c r="D16" s="30"/>
    </row>
    <row r="17" spans="1:4" ht="39.950000000000003" customHeight="1" x14ac:dyDescent="0.2">
      <c r="A17" s="405"/>
      <c r="B17" s="69" t="s">
        <v>66</v>
      </c>
      <c r="C17" s="30"/>
      <c r="D17" s="30"/>
    </row>
    <row r="18" spans="1:4" ht="39.950000000000003" customHeight="1" x14ac:dyDescent="0.2">
      <c r="A18" s="405"/>
      <c r="B18" s="69" t="s">
        <v>66</v>
      </c>
      <c r="C18" s="30"/>
      <c r="D18" s="30"/>
    </row>
    <row r="19" spans="1:4" ht="39.950000000000003" customHeight="1" x14ac:dyDescent="0.2">
      <c r="A19" s="405"/>
      <c r="B19" s="69" t="s">
        <v>66</v>
      </c>
      <c r="C19" s="30"/>
      <c r="D19" s="30"/>
    </row>
    <row r="20" spans="1:4" ht="39.950000000000003" customHeight="1" x14ac:dyDescent="0.2">
      <c r="A20" s="405"/>
      <c r="B20" s="69" t="s">
        <v>66</v>
      </c>
      <c r="C20" s="30"/>
      <c r="D20" s="30"/>
    </row>
    <row r="21" spans="1:4" ht="39.950000000000003" customHeight="1" x14ac:dyDescent="0.2">
      <c r="A21" s="405"/>
      <c r="B21" s="69" t="s">
        <v>66</v>
      </c>
      <c r="C21" s="30"/>
      <c r="D21" s="30"/>
    </row>
    <row r="22" spans="1:4" ht="39.950000000000003" customHeight="1" x14ac:dyDescent="0.2">
      <c r="A22" s="405"/>
      <c r="B22" s="69" t="s">
        <v>66</v>
      </c>
      <c r="C22" s="30"/>
      <c r="D22" s="30"/>
    </row>
    <row r="23" spans="1:4" ht="39.950000000000003" customHeight="1" x14ac:dyDescent="0.2">
      <c r="A23" s="405"/>
      <c r="B23" s="69" t="s">
        <v>66</v>
      </c>
      <c r="C23" s="30"/>
      <c r="D23" s="30"/>
    </row>
    <row r="24" spans="1:4" ht="39.950000000000003" customHeight="1" x14ac:dyDescent="0.2">
      <c r="A24" s="405"/>
      <c r="B24" s="69" t="s">
        <v>66</v>
      </c>
      <c r="C24" s="30"/>
      <c r="D24" s="30"/>
    </row>
    <row r="25" spans="1:4" ht="39.950000000000003" customHeight="1" x14ac:dyDescent="0.2">
      <c r="A25" s="405"/>
      <c r="B25" s="69" t="s">
        <v>66</v>
      </c>
      <c r="C25" s="30"/>
      <c r="D25" s="30"/>
    </row>
    <row r="26" spans="1:4" ht="39.950000000000003" customHeight="1" x14ac:dyDescent="0.2">
      <c r="A26" s="405"/>
      <c r="B26" s="69" t="s">
        <v>66</v>
      </c>
      <c r="C26" s="30"/>
      <c r="D26" s="30"/>
    </row>
    <row r="27" spans="1:4" ht="39.950000000000003" customHeight="1" x14ac:dyDescent="0.2">
      <c r="A27" s="405"/>
      <c r="B27" s="69" t="s">
        <v>66</v>
      </c>
      <c r="C27" s="30"/>
      <c r="D27" s="30"/>
    </row>
    <row r="28" spans="1:4" ht="39.950000000000003" customHeight="1" x14ac:dyDescent="0.2">
      <c r="A28" s="405"/>
      <c r="B28" s="69" t="s">
        <v>66</v>
      </c>
      <c r="C28" s="30"/>
      <c r="D28" s="30"/>
    </row>
    <row r="29" spans="1:4" ht="39.950000000000003" customHeight="1" x14ac:dyDescent="0.2">
      <c r="A29" s="405"/>
      <c r="B29" s="69" t="s">
        <v>66</v>
      </c>
      <c r="C29" s="30"/>
      <c r="D29" s="30"/>
    </row>
    <row r="30" spans="1:4" ht="39.950000000000003" customHeight="1" x14ac:dyDescent="0.2">
      <c r="A30" s="405"/>
      <c r="B30" s="69" t="s">
        <v>66</v>
      </c>
      <c r="C30" s="30"/>
      <c r="D30" s="30"/>
    </row>
    <row r="31" spans="1:4" ht="39.950000000000003" customHeight="1" x14ac:dyDescent="0.2">
      <c r="A31" s="405"/>
      <c r="B31" s="69" t="s">
        <v>66</v>
      </c>
      <c r="C31" s="30"/>
      <c r="D31" s="30"/>
    </row>
    <row r="32" spans="1:4" ht="39.950000000000003" customHeight="1" x14ac:dyDescent="0.2">
      <c r="A32" s="405"/>
      <c r="B32" s="69" t="s">
        <v>66</v>
      </c>
      <c r="C32" s="30"/>
      <c r="D32" s="30"/>
    </row>
    <row r="33" spans="1:4" ht="39.950000000000003" customHeight="1" x14ac:dyDescent="0.2">
      <c r="A33" s="405"/>
      <c r="B33" s="69" t="s">
        <v>66</v>
      </c>
      <c r="C33" s="30"/>
      <c r="D33" s="30"/>
    </row>
    <row r="34" spans="1:4" ht="39.950000000000003" customHeight="1" x14ac:dyDescent="0.2">
      <c r="A34" s="405"/>
      <c r="B34" s="69" t="s">
        <v>66</v>
      </c>
      <c r="C34" s="30"/>
      <c r="D34" s="30"/>
    </row>
    <row r="35" spans="1:4" ht="39.950000000000003" customHeight="1" x14ac:dyDescent="0.2">
      <c r="A35" s="405"/>
      <c r="B35" s="69" t="s">
        <v>66</v>
      </c>
      <c r="C35" s="30"/>
      <c r="D35" s="30"/>
    </row>
    <row r="36" spans="1:4" ht="39.950000000000003" customHeight="1" x14ac:dyDescent="0.2">
      <c r="A36" s="405"/>
      <c r="B36" s="69" t="s">
        <v>66</v>
      </c>
      <c r="C36" s="30"/>
      <c r="D36" s="30"/>
    </row>
    <row r="37" spans="1:4" ht="39.950000000000003" customHeight="1" x14ac:dyDescent="0.2">
      <c r="A37" s="405"/>
      <c r="B37" s="69" t="s">
        <v>66</v>
      </c>
      <c r="C37" s="30"/>
      <c r="D37" s="30"/>
    </row>
    <row r="38" spans="1:4" ht="39.950000000000003" customHeight="1" x14ac:dyDescent="0.2">
      <c r="A38" s="405"/>
      <c r="B38" s="69" t="s">
        <v>66</v>
      </c>
      <c r="C38" s="30"/>
      <c r="D38" s="30"/>
    </row>
    <row r="39" spans="1:4" ht="39.950000000000003" customHeight="1" x14ac:dyDescent="0.2">
      <c r="A39" s="405"/>
      <c r="B39" s="69" t="s">
        <v>66</v>
      </c>
      <c r="C39" s="30"/>
      <c r="D39" s="30"/>
    </row>
  </sheetData>
  <sheetProtection password="A793" sheet="1" objects="1" scenarios="1"/>
  <phoneticPr fontId="8" type="noConversion"/>
  <dataValidations count="1">
    <dataValidation type="list" allowBlank="1" showInputMessage="1" showErrorMessage="1" sqref="B5:B39">
      <formula1>"bitte wählen,A. Allg. Informationen,B. Übersicht EOG,C.Erlösobergrenze,D.Netzübergänge,Anlage 2-1,Anlage 2-4,Anlage 2-6,Anlage 2-8,Anlage 2-9,Anlage 2-10,Anlage 2-11,Anlage 2-13,Anlage 2-17,Anlage Satz 2,Anlage Volatile Kosten,"</formula1>
    </dataValidation>
  </dataValidations>
  <pageMargins left="0.78740157499999996" right="0.78740157499999996" top="0.984251969" bottom="0.984251969" header="0.4921259845" footer="0.4921259845"/>
  <pageSetup paperSize="9" scale="70" fitToHeight="2" orientation="portrait" r:id="rId1"/>
  <headerFooter alignWithMargins="0">
    <oddFooter>&amp;R&amp;12Seite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
    <tabColor indexed="43"/>
    <pageSetUpPr fitToPage="1"/>
  </sheetPr>
  <dimension ref="A1:G8"/>
  <sheetViews>
    <sheetView showGridLines="0" zoomScale="85" zoomScaleNormal="85" workbookViewId="0"/>
  </sheetViews>
  <sheetFormatPr baseColWidth="10" defaultColWidth="10" defaultRowHeight="14.25" x14ac:dyDescent="0.2"/>
  <cols>
    <col min="1" max="1" width="2.625" style="12" customWidth="1"/>
    <col min="2" max="2" width="22.75" style="12" customWidth="1"/>
    <col min="3" max="3" width="15.625" style="12" customWidth="1"/>
    <col min="4" max="4" width="53" style="12" customWidth="1"/>
    <col min="5" max="6" width="15.625" style="12" customWidth="1"/>
    <col min="7" max="7" width="75.625" style="12" customWidth="1"/>
    <col min="8" max="16384" width="10" style="12"/>
  </cols>
  <sheetData>
    <row r="1" spans="1:7" ht="15" x14ac:dyDescent="0.2">
      <c r="B1" s="60"/>
      <c r="D1" s="32"/>
    </row>
    <row r="2" spans="1:7" ht="15.75" x14ac:dyDescent="0.25">
      <c r="B2" s="29" t="s">
        <v>53</v>
      </c>
      <c r="F2" s="81"/>
    </row>
    <row r="3" spans="1:7" ht="15.75" x14ac:dyDescent="0.25">
      <c r="A3" s="29"/>
      <c r="E3" s="81"/>
      <c r="F3" s="82"/>
    </row>
    <row r="4" spans="1:7" ht="30" x14ac:dyDescent="0.25">
      <c r="A4" s="29"/>
      <c r="B4" s="14" t="s">
        <v>461</v>
      </c>
      <c r="C4" s="15"/>
      <c r="D4" s="61"/>
      <c r="E4" s="16" t="s">
        <v>158</v>
      </c>
      <c r="F4" s="16" t="s">
        <v>159</v>
      </c>
      <c r="G4" s="229" t="s">
        <v>110</v>
      </c>
    </row>
    <row r="5" spans="1:7" ht="30" customHeight="1" x14ac:dyDescent="0.25">
      <c r="A5" s="29"/>
      <c r="B5" s="62" t="s">
        <v>54</v>
      </c>
      <c r="C5" s="15"/>
      <c r="D5" s="61"/>
      <c r="E5" s="92"/>
      <c r="F5" s="92">
        <f>E5</f>
        <v>0</v>
      </c>
      <c r="G5" s="222"/>
    </row>
    <row r="6" spans="1:7" ht="30" customHeight="1" x14ac:dyDescent="0.25">
      <c r="A6" s="29"/>
      <c r="B6" s="62" t="s">
        <v>55</v>
      </c>
      <c r="C6" s="15"/>
      <c r="D6" s="61"/>
      <c r="E6" s="92"/>
      <c r="F6" s="92">
        <f>E6</f>
        <v>0</v>
      </c>
      <c r="G6" s="222"/>
    </row>
    <row r="7" spans="1:7" ht="30" customHeight="1" x14ac:dyDescent="0.25">
      <c r="A7" s="29"/>
      <c r="B7" s="62" t="s">
        <v>7</v>
      </c>
      <c r="C7" s="63"/>
      <c r="D7" s="61"/>
      <c r="E7" s="92"/>
      <c r="F7" s="92"/>
      <c r="G7" s="222"/>
    </row>
    <row r="8" spans="1:7" ht="30" customHeight="1" x14ac:dyDescent="0.25">
      <c r="A8" s="29"/>
      <c r="B8" s="14" t="s">
        <v>94</v>
      </c>
      <c r="C8" s="408"/>
      <c r="D8" s="64"/>
      <c r="E8" s="93">
        <f>SUM(E5:E7)</f>
        <v>0</v>
      </c>
      <c r="F8" s="93">
        <f>SUM(F5:F7)</f>
        <v>0</v>
      </c>
    </row>
  </sheetData>
  <phoneticPr fontId="8" type="noConversion"/>
  <pageMargins left="0.78740157499999996" right="0.78740157499999996" top="0.984251969" bottom="0.984251969" header="0.4921259845" footer="0.4921259845"/>
  <pageSetup paperSize="9" scale="45" fitToHeight="50" orientation="portrait" r:id="rId1"/>
  <headerFooter alignWithMargins="0">
    <oddFooter>&amp;R&amp;12Seite &amp;P von &amp;N</oddFooter>
  </headerFooter>
  <ignoredErrors>
    <ignoredError sqref="F5:F6"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4">
    <tabColor rgb="FFFFFF99"/>
    <pageSetUpPr fitToPage="1"/>
  </sheetPr>
  <dimension ref="A1:H276"/>
  <sheetViews>
    <sheetView showGridLines="0" zoomScale="85" zoomScaleNormal="85" workbookViewId="0">
      <pane ySplit="15" topLeftCell="A16" activePane="bottomLeft" state="frozen"/>
      <selection pane="bottomLeft" activeCell="A16" sqref="A16"/>
    </sheetView>
  </sheetViews>
  <sheetFormatPr baseColWidth="10" defaultColWidth="10" defaultRowHeight="14.25" x14ac:dyDescent="0.2"/>
  <cols>
    <col min="1" max="1" width="2.625" style="72" customWidth="1"/>
    <col min="2" max="2" width="42.375" style="72" customWidth="1"/>
    <col min="3" max="3" width="39.5" style="72" customWidth="1"/>
    <col min="4" max="4" width="13.75" style="72" customWidth="1"/>
    <col min="5" max="6" width="16.625" style="72" customWidth="1"/>
    <col min="7" max="7" width="20.625" style="73" customWidth="1"/>
    <col min="8" max="8" width="6.5" style="72" bestFit="1" customWidth="1"/>
    <col min="9" max="16384" width="10" style="72"/>
  </cols>
  <sheetData>
    <row r="1" spans="1:8" ht="15" x14ac:dyDescent="0.2">
      <c r="B1" s="67"/>
      <c r="D1" s="32"/>
    </row>
    <row r="2" spans="1:8" ht="15.75" x14ac:dyDescent="0.2">
      <c r="B2" s="74" t="s">
        <v>237</v>
      </c>
    </row>
    <row r="3" spans="1:8" ht="15.75" x14ac:dyDescent="0.2">
      <c r="A3" s="74"/>
    </row>
    <row r="4" spans="1:8" ht="30" x14ac:dyDescent="0.2">
      <c r="A4" s="74"/>
      <c r="B4" s="65" t="s">
        <v>75</v>
      </c>
      <c r="C4" s="65" t="s">
        <v>222</v>
      </c>
    </row>
    <row r="5" spans="1:8" ht="15.75" x14ac:dyDescent="0.2">
      <c r="A5" s="74"/>
      <c r="B5" s="149" t="s">
        <v>216</v>
      </c>
      <c r="C5" s="91">
        <f t="shared" ref="C5:C11" si="0">SUMIFS(C:C,H:H,B5)</f>
        <v>0</v>
      </c>
      <c r="F5" s="73"/>
      <c r="G5" s="72"/>
    </row>
    <row r="6" spans="1:8" ht="15.75" x14ac:dyDescent="0.2">
      <c r="A6" s="74"/>
      <c r="B6" s="149" t="s">
        <v>217</v>
      </c>
      <c r="C6" s="91">
        <f t="shared" si="0"/>
        <v>0</v>
      </c>
      <c r="F6" s="73"/>
      <c r="G6" s="72"/>
    </row>
    <row r="7" spans="1:8" ht="15.75" x14ac:dyDescent="0.2">
      <c r="A7" s="74"/>
      <c r="B7" s="149" t="s">
        <v>215</v>
      </c>
      <c r="C7" s="91">
        <f t="shared" si="0"/>
        <v>0</v>
      </c>
      <c r="F7" s="73"/>
      <c r="G7" s="72"/>
    </row>
    <row r="8" spans="1:8" ht="15.75" x14ac:dyDescent="0.2">
      <c r="A8" s="74"/>
      <c r="B8" s="149" t="s">
        <v>218</v>
      </c>
      <c r="C8" s="91">
        <f t="shared" si="0"/>
        <v>0</v>
      </c>
      <c r="F8" s="73"/>
      <c r="G8" s="72"/>
    </row>
    <row r="9" spans="1:8" ht="15.75" x14ac:dyDescent="0.2">
      <c r="A9" s="74"/>
      <c r="B9" s="149" t="s">
        <v>219</v>
      </c>
      <c r="C9" s="91">
        <f t="shared" si="0"/>
        <v>0</v>
      </c>
      <c r="F9" s="73"/>
      <c r="G9" s="72"/>
    </row>
    <row r="10" spans="1:8" ht="15.75" x14ac:dyDescent="0.2">
      <c r="A10" s="74"/>
      <c r="B10" s="149" t="s">
        <v>220</v>
      </c>
      <c r="C10" s="91">
        <f t="shared" si="0"/>
        <v>0</v>
      </c>
      <c r="F10" s="73"/>
      <c r="G10" s="72"/>
    </row>
    <row r="11" spans="1:8" ht="15.75" x14ac:dyDescent="0.2">
      <c r="A11" s="74"/>
      <c r="B11" s="149" t="s">
        <v>221</v>
      </c>
      <c r="C11" s="91">
        <f t="shared" si="0"/>
        <v>0</v>
      </c>
      <c r="F11" s="73"/>
      <c r="G11" s="72"/>
    </row>
    <row r="12" spans="1:8" ht="15.75" x14ac:dyDescent="0.2">
      <c r="A12" s="74"/>
    </row>
    <row r="13" spans="1:8" ht="15.75" x14ac:dyDescent="0.2">
      <c r="A13" s="74"/>
    </row>
    <row r="14" spans="1:8" x14ac:dyDescent="0.2">
      <c r="A14" s="76"/>
      <c r="B14" s="76"/>
      <c r="C14" s="76"/>
      <c r="D14" s="76"/>
      <c r="E14" s="76"/>
      <c r="F14" s="76"/>
      <c r="G14" s="84"/>
      <c r="H14" s="76"/>
    </row>
    <row r="15" spans="1:8" ht="75.75" customHeight="1" x14ac:dyDescent="0.2">
      <c r="A15" s="76"/>
      <c r="B15" s="150" t="str">
        <f>"Summe der Plankosten der erforderlichen Inanspruchnahme vorgelagerter Netzebenen für das Jahr "&amp;'A. Allgemeine Informationen'!C14&amp;" [EUR]"</f>
        <v>Summe der Plankosten der erforderlichen Inanspruchnahme vorgelagerter Netzebenen für das Jahr 2023 [EUR]</v>
      </c>
      <c r="C15" s="93">
        <f>SUM(G20:G275)</f>
        <v>0</v>
      </c>
      <c r="D15" s="149"/>
      <c r="E15" s="588" t="str">
        <f>"Gebuchter Jahresaufwand für Aufwendungen für die erforderliche Inanspruchnahme vorgelagerter Netzebenen gemäß handelsrechtlichem Jahresabschluss " &amp; 'A. Allgemeine Informationen'!$C$14-2</f>
        <v>Gebuchter Jahresaufwand für Aufwendungen für die erforderliche Inanspruchnahme vorgelagerter Netzebenen gemäß handelsrechtlichem Jahresabschluss 2021</v>
      </c>
      <c r="F15" s="588"/>
      <c r="G15" s="228"/>
      <c r="H15" s="76"/>
    </row>
    <row r="16" spans="1:8" ht="15" x14ac:dyDescent="0.2">
      <c r="A16" s="76"/>
      <c r="B16" s="153"/>
      <c r="C16" s="154"/>
      <c r="D16" s="154"/>
      <c r="E16" s="154"/>
      <c r="F16" s="154"/>
      <c r="G16" s="155"/>
      <c r="H16" s="76"/>
    </row>
    <row r="17" spans="1:8" ht="15" x14ac:dyDescent="0.2">
      <c r="A17" s="76"/>
      <c r="B17" s="158" t="s">
        <v>74</v>
      </c>
      <c r="C17" s="159"/>
      <c r="D17" s="160"/>
      <c r="E17" s="587" t="str">
        <f>"Entgelt des Jahres "&amp;'A. Allgemeine Informationen'!$C$14</f>
        <v>Entgelt des Jahres 2023</v>
      </c>
      <c r="F17" s="587"/>
      <c r="G17" s="171" t="s">
        <v>227</v>
      </c>
      <c r="H17" s="76"/>
    </row>
    <row r="18" spans="1:8" ht="15" x14ac:dyDescent="0.2">
      <c r="A18" s="76"/>
      <c r="B18" s="161" t="s">
        <v>75</v>
      </c>
      <c r="C18" s="159" t="s">
        <v>66</v>
      </c>
      <c r="D18" s="162"/>
      <c r="E18" s="156"/>
      <c r="F18" s="156"/>
      <c r="G18" s="172" t="s">
        <v>160</v>
      </c>
      <c r="H18" s="76"/>
    </row>
    <row r="19" spans="1:8" ht="24.95" customHeight="1" x14ac:dyDescent="0.25">
      <c r="A19" s="76"/>
      <c r="B19" s="163"/>
      <c r="C19" s="77" t="s">
        <v>226</v>
      </c>
      <c r="D19" s="164" t="s">
        <v>76</v>
      </c>
      <c r="E19" s="78" t="s">
        <v>86</v>
      </c>
      <c r="F19" s="78" t="s">
        <v>76</v>
      </c>
      <c r="G19" s="173"/>
      <c r="H19" s="76"/>
    </row>
    <row r="20" spans="1:8" ht="15" customHeight="1" thickBot="1" x14ac:dyDescent="0.25">
      <c r="A20" s="76"/>
      <c r="B20" s="163" t="s">
        <v>77</v>
      </c>
      <c r="C20" s="98"/>
      <c r="D20" s="165" t="s">
        <v>177</v>
      </c>
      <c r="E20" s="83"/>
      <c r="F20" s="95" t="s">
        <v>178</v>
      </c>
      <c r="G20" s="174">
        <f>C20*E20</f>
        <v>0</v>
      </c>
      <c r="H20" s="76"/>
    </row>
    <row r="21" spans="1:8" ht="15" customHeight="1" thickBot="1" x14ac:dyDescent="0.25">
      <c r="A21" s="76"/>
      <c r="B21" s="163" t="s">
        <v>78</v>
      </c>
      <c r="C21" s="98"/>
      <c r="D21" s="165" t="s">
        <v>52</v>
      </c>
      <c r="E21" s="83"/>
      <c r="F21" s="95" t="s">
        <v>111</v>
      </c>
      <c r="G21" s="174">
        <f>C21*E21/100</f>
        <v>0</v>
      </c>
      <c r="H21" s="170" t="str">
        <f>IF(C18="bitte wählen"," ",C18)</f>
        <v xml:space="preserve"> </v>
      </c>
    </row>
    <row r="22" spans="1:8" ht="15" customHeight="1" x14ac:dyDescent="0.2">
      <c r="A22" s="76"/>
      <c r="B22" s="163" t="s">
        <v>21</v>
      </c>
      <c r="C22" s="98"/>
      <c r="D22" s="521" t="s">
        <v>386</v>
      </c>
      <c r="E22" s="83"/>
      <c r="F22" s="520" t="s">
        <v>385</v>
      </c>
      <c r="G22" s="174">
        <f>C22*E22</f>
        <v>0</v>
      </c>
      <c r="H22" s="76"/>
    </row>
    <row r="23" spans="1:8" s="80" customFormat="1" ht="24.95" customHeight="1" x14ac:dyDescent="0.25">
      <c r="A23" s="79"/>
      <c r="B23" s="166" t="s">
        <v>384</v>
      </c>
      <c r="C23" s="99"/>
      <c r="D23" s="167"/>
      <c r="E23" s="157"/>
      <c r="F23" s="79"/>
      <c r="G23" s="175"/>
      <c r="H23" s="79"/>
    </row>
    <row r="24" spans="1:8" ht="15" customHeight="1" x14ac:dyDescent="0.2">
      <c r="A24" s="76"/>
      <c r="B24" s="168"/>
      <c r="C24" s="98"/>
      <c r="D24" s="75"/>
      <c r="E24" s="75"/>
      <c r="F24" s="75"/>
      <c r="G24" s="519">
        <f>C24*E24/IF(F24="ct",100,1)</f>
        <v>0</v>
      </c>
      <c r="H24" s="76"/>
    </row>
    <row r="25" spans="1:8" ht="15" customHeight="1" x14ac:dyDescent="0.2">
      <c r="A25" s="76"/>
      <c r="B25" s="168"/>
      <c r="C25" s="98"/>
      <c r="D25" s="75"/>
      <c r="E25" s="75"/>
      <c r="F25" s="75"/>
      <c r="G25" s="519">
        <f t="shared" ref="G25:G28" si="1">C25*E25/IF(F25="ct",100,1)</f>
        <v>0</v>
      </c>
      <c r="H25" s="76"/>
    </row>
    <row r="26" spans="1:8" ht="15" customHeight="1" x14ac:dyDescent="0.2">
      <c r="A26" s="76"/>
      <c r="B26" s="168"/>
      <c r="C26" s="98"/>
      <c r="D26" s="75"/>
      <c r="E26" s="75"/>
      <c r="F26" s="75"/>
      <c r="G26" s="519">
        <f t="shared" si="1"/>
        <v>0</v>
      </c>
      <c r="H26" s="76"/>
    </row>
    <row r="27" spans="1:8" ht="15" customHeight="1" x14ac:dyDescent="0.2">
      <c r="A27" s="76"/>
      <c r="B27" s="168"/>
      <c r="C27" s="98"/>
      <c r="D27" s="75"/>
      <c r="E27" s="83"/>
      <c r="F27" s="75"/>
      <c r="G27" s="519">
        <f t="shared" si="1"/>
        <v>0</v>
      </c>
      <c r="H27" s="76"/>
    </row>
    <row r="28" spans="1:8" ht="15" customHeight="1" x14ac:dyDescent="0.2">
      <c r="A28" s="76"/>
      <c r="B28" s="168"/>
      <c r="C28" s="98"/>
      <c r="D28" s="75"/>
      <c r="E28" s="83"/>
      <c r="F28" s="75"/>
      <c r="G28" s="519">
        <f t="shared" si="1"/>
        <v>0</v>
      </c>
      <c r="H28" s="76"/>
    </row>
    <row r="29" spans="1:8" x14ac:dyDescent="0.2">
      <c r="A29" s="76"/>
      <c r="B29" s="152"/>
      <c r="C29" s="169"/>
      <c r="D29" s="154"/>
      <c r="E29" s="154"/>
      <c r="F29" s="154"/>
      <c r="G29" s="155"/>
      <c r="H29" s="76"/>
    </row>
    <row r="30" spans="1:8" ht="15" x14ac:dyDescent="0.2">
      <c r="A30" s="76"/>
      <c r="B30" s="176" t="s">
        <v>79</v>
      </c>
      <c r="C30" s="151"/>
      <c r="D30" s="76"/>
      <c r="E30" s="589" t="str">
        <f>"Entgelt des Jahres "&amp;'A. Allgemeine Informationen'!$C$14</f>
        <v>Entgelt des Jahres 2023</v>
      </c>
      <c r="F30" s="590"/>
      <c r="G30" s="171" t="s">
        <v>227</v>
      </c>
      <c r="H30" s="76"/>
    </row>
    <row r="31" spans="1:8" ht="15" x14ac:dyDescent="0.2">
      <c r="A31" s="76"/>
      <c r="B31" s="177" t="s">
        <v>75</v>
      </c>
      <c r="C31" s="159" t="s">
        <v>66</v>
      </c>
      <c r="D31" s="76"/>
      <c r="E31" s="180"/>
      <c r="F31" s="156"/>
      <c r="G31" s="172" t="s">
        <v>160</v>
      </c>
      <c r="H31" s="76"/>
    </row>
    <row r="32" spans="1:8" ht="24.95" customHeight="1" x14ac:dyDescent="0.25">
      <c r="A32" s="76"/>
      <c r="B32" s="163"/>
      <c r="C32" s="77" t="s">
        <v>226</v>
      </c>
      <c r="D32" s="78" t="s">
        <v>76</v>
      </c>
      <c r="E32" s="181" t="s">
        <v>86</v>
      </c>
      <c r="F32" s="78" t="s">
        <v>76</v>
      </c>
      <c r="G32" s="173"/>
      <c r="H32" s="76"/>
    </row>
    <row r="33" spans="1:8" ht="15" customHeight="1" thickBot="1" x14ac:dyDescent="0.25">
      <c r="A33" s="76"/>
      <c r="B33" s="163" t="s">
        <v>77</v>
      </c>
      <c r="C33" s="98"/>
      <c r="D33" s="95" t="s">
        <v>177</v>
      </c>
      <c r="E33" s="75"/>
      <c r="F33" s="95" t="s">
        <v>178</v>
      </c>
      <c r="G33" s="174">
        <f>C33*E33</f>
        <v>0</v>
      </c>
      <c r="H33" s="76"/>
    </row>
    <row r="34" spans="1:8" ht="15" customHeight="1" thickBot="1" x14ac:dyDescent="0.25">
      <c r="A34" s="76"/>
      <c r="B34" s="163" t="s">
        <v>78</v>
      </c>
      <c r="C34" s="98"/>
      <c r="D34" s="95" t="s">
        <v>52</v>
      </c>
      <c r="E34" s="75"/>
      <c r="F34" s="95" t="s">
        <v>111</v>
      </c>
      <c r="G34" s="174">
        <f>C34*E34/100</f>
        <v>0</v>
      </c>
      <c r="H34" s="170" t="str">
        <f>IF(C31="bitte wählen"," ",C31)</f>
        <v xml:space="preserve"> </v>
      </c>
    </row>
    <row r="35" spans="1:8" ht="15" customHeight="1" x14ac:dyDescent="0.2">
      <c r="A35" s="76"/>
      <c r="B35" s="163" t="s">
        <v>21</v>
      </c>
      <c r="C35" s="98"/>
      <c r="D35" s="521" t="s">
        <v>386</v>
      </c>
      <c r="E35" s="83"/>
      <c r="F35" s="520" t="s">
        <v>385</v>
      </c>
      <c r="G35" s="174">
        <f>C35*E35</f>
        <v>0</v>
      </c>
      <c r="H35" s="76"/>
    </row>
    <row r="36" spans="1:8" s="80" customFormat="1" ht="24.95" customHeight="1" x14ac:dyDescent="0.25">
      <c r="A36" s="79"/>
      <c r="B36" s="166" t="s">
        <v>384</v>
      </c>
      <c r="C36" s="99"/>
      <c r="D36" s="167"/>
      <c r="E36" s="157"/>
      <c r="F36" s="79"/>
      <c r="G36" s="175"/>
      <c r="H36" s="79"/>
    </row>
    <row r="37" spans="1:8" x14ac:dyDescent="0.2">
      <c r="A37" s="76"/>
      <c r="B37" s="168"/>
      <c r="C37" s="98"/>
      <c r="D37" s="75"/>
      <c r="E37" s="75"/>
      <c r="F37" s="75"/>
      <c r="G37" s="519">
        <f>C37*E37/IF(F37="ct",100,1)</f>
        <v>0</v>
      </c>
      <c r="H37" s="76"/>
    </row>
    <row r="38" spans="1:8" x14ac:dyDescent="0.2">
      <c r="A38" s="76"/>
      <c r="B38" s="168"/>
      <c r="C38" s="98"/>
      <c r="D38" s="75"/>
      <c r="E38" s="75"/>
      <c r="F38" s="75"/>
      <c r="G38" s="519">
        <f t="shared" ref="G38:G41" si="2">C38*E38/IF(F38="ct",100,1)</f>
        <v>0</v>
      </c>
      <c r="H38" s="76"/>
    </row>
    <row r="39" spans="1:8" x14ac:dyDescent="0.2">
      <c r="A39" s="76"/>
      <c r="B39" s="168"/>
      <c r="C39" s="98"/>
      <c r="D39" s="75"/>
      <c r="E39" s="75"/>
      <c r="F39" s="75"/>
      <c r="G39" s="519">
        <f t="shared" si="2"/>
        <v>0</v>
      </c>
      <c r="H39" s="76"/>
    </row>
    <row r="40" spans="1:8" x14ac:dyDescent="0.2">
      <c r="A40" s="76"/>
      <c r="B40" s="168"/>
      <c r="C40" s="98"/>
      <c r="D40" s="75"/>
      <c r="E40" s="83"/>
      <c r="F40" s="75"/>
      <c r="G40" s="519">
        <f t="shared" si="2"/>
        <v>0</v>
      </c>
      <c r="H40" s="76"/>
    </row>
    <row r="41" spans="1:8" x14ac:dyDescent="0.2">
      <c r="A41" s="76"/>
      <c r="B41" s="168"/>
      <c r="C41" s="98"/>
      <c r="D41" s="75"/>
      <c r="E41" s="83"/>
      <c r="F41" s="75"/>
      <c r="G41" s="519">
        <f t="shared" si="2"/>
        <v>0</v>
      </c>
      <c r="H41" s="76"/>
    </row>
    <row r="42" spans="1:8" x14ac:dyDescent="0.2">
      <c r="A42" s="76"/>
      <c r="B42" s="178"/>
      <c r="C42" s="179"/>
      <c r="D42" s="154"/>
      <c r="E42" s="154"/>
      <c r="F42" s="154"/>
      <c r="G42" s="155"/>
      <c r="H42" s="76"/>
    </row>
    <row r="43" spans="1:8" ht="15" x14ac:dyDescent="0.2">
      <c r="A43" s="76"/>
      <c r="B43" s="158" t="s">
        <v>80</v>
      </c>
      <c r="C43" s="159"/>
      <c r="D43" s="160"/>
      <c r="E43" s="587" t="str">
        <f>"Entgelt des Jahres "&amp;'A. Allgemeine Informationen'!$C$14</f>
        <v>Entgelt des Jahres 2023</v>
      </c>
      <c r="F43" s="587"/>
      <c r="G43" s="171" t="s">
        <v>227</v>
      </c>
      <c r="H43" s="76"/>
    </row>
    <row r="44" spans="1:8" ht="15" x14ac:dyDescent="0.2">
      <c r="A44" s="76"/>
      <c r="B44" s="177" t="s">
        <v>75</v>
      </c>
      <c r="C44" s="159" t="s">
        <v>66</v>
      </c>
      <c r="D44" s="162"/>
      <c r="E44" s="156"/>
      <c r="F44" s="156"/>
      <c r="G44" s="172" t="s">
        <v>160</v>
      </c>
      <c r="H44" s="76"/>
    </row>
    <row r="45" spans="1:8" ht="24.95" customHeight="1" x14ac:dyDescent="0.25">
      <c r="A45" s="76"/>
      <c r="B45" s="163"/>
      <c r="C45" s="77" t="s">
        <v>226</v>
      </c>
      <c r="D45" s="164" t="s">
        <v>76</v>
      </c>
      <c r="E45" s="78" t="s">
        <v>86</v>
      </c>
      <c r="F45" s="78" t="s">
        <v>76</v>
      </c>
      <c r="G45" s="173"/>
      <c r="H45" s="76"/>
    </row>
    <row r="46" spans="1:8" ht="15" customHeight="1" thickBot="1" x14ac:dyDescent="0.25">
      <c r="A46" s="76"/>
      <c r="B46" s="163" t="s">
        <v>77</v>
      </c>
      <c r="C46" s="98"/>
      <c r="D46" s="165" t="s">
        <v>177</v>
      </c>
      <c r="E46" s="83"/>
      <c r="F46" s="95" t="s">
        <v>178</v>
      </c>
      <c r="G46" s="174">
        <f>C46*E46</f>
        <v>0</v>
      </c>
      <c r="H46" s="76"/>
    </row>
    <row r="47" spans="1:8" ht="15" customHeight="1" thickBot="1" x14ac:dyDescent="0.25">
      <c r="A47" s="76"/>
      <c r="B47" s="163" t="s">
        <v>78</v>
      </c>
      <c r="C47" s="98"/>
      <c r="D47" s="165" t="s">
        <v>52</v>
      </c>
      <c r="E47" s="83"/>
      <c r="F47" s="95" t="s">
        <v>111</v>
      </c>
      <c r="G47" s="174">
        <f>C47*E47/100</f>
        <v>0</v>
      </c>
      <c r="H47" s="170" t="str">
        <f>IF(C44="bitte wählen"," ",C44)</f>
        <v xml:space="preserve"> </v>
      </c>
    </row>
    <row r="48" spans="1:8" ht="15" customHeight="1" x14ac:dyDescent="0.2">
      <c r="A48" s="76"/>
      <c r="B48" s="163" t="s">
        <v>21</v>
      </c>
      <c r="C48" s="98"/>
      <c r="D48" s="521" t="s">
        <v>386</v>
      </c>
      <c r="E48" s="83"/>
      <c r="F48" s="520" t="s">
        <v>385</v>
      </c>
      <c r="G48" s="174">
        <f>C48*E48</f>
        <v>0</v>
      </c>
      <c r="H48" s="76"/>
    </row>
    <row r="49" spans="1:8" s="80" customFormat="1" ht="24.95" customHeight="1" x14ac:dyDescent="0.25">
      <c r="A49" s="79"/>
      <c r="B49" s="166" t="s">
        <v>384</v>
      </c>
      <c r="C49" s="99"/>
      <c r="D49" s="167"/>
      <c r="E49" s="157"/>
      <c r="F49" s="79"/>
      <c r="G49" s="175"/>
      <c r="H49" s="79"/>
    </row>
    <row r="50" spans="1:8" ht="15" customHeight="1" x14ac:dyDescent="0.2">
      <c r="A50" s="76"/>
      <c r="B50" s="168"/>
      <c r="C50" s="98"/>
      <c r="D50" s="75"/>
      <c r="E50" s="75"/>
      <c r="F50" s="75"/>
      <c r="G50" s="519">
        <f>C50*E50/IF(F50="ct",100,1)</f>
        <v>0</v>
      </c>
      <c r="H50" s="76"/>
    </row>
    <row r="51" spans="1:8" ht="15" customHeight="1" x14ac:dyDescent="0.2">
      <c r="A51" s="76"/>
      <c r="B51" s="168"/>
      <c r="C51" s="98"/>
      <c r="D51" s="75"/>
      <c r="E51" s="75"/>
      <c r="F51" s="75"/>
      <c r="G51" s="519">
        <f t="shared" ref="G51:G54" si="3">C51*E51/IF(F51="ct",100,1)</f>
        <v>0</v>
      </c>
      <c r="H51" s="76"/>
    </row>
    <row r="52" spans="1:8" ht="15" customHeight="1" x14ac:dyDescent="0.2">
      <c r="A52" s="76"/>
      <c r="B52" s="168"/>
      <c r="C52" s="98"/>
      <c r="D52" s="75"/>
      <c r="E52" s="75"/>
      <c r="F52" s="75"/>
      <c r="G52" s="519">
        <f t="shared" si="3"/>
        <v>0</v>
      </c>
      <c r="H52" s="76"/>
    </row>
    <row r="53" spans="1:8" ht="15" customHeight="1" x14ac:dyDescent="0.2">
      <c r="A53" s="76"/>
      <c r="B53" s="168"/>
      <c r="C53" s="98"/>
      <c r="D53" s="75"/>
      <c r="E53" s="83"/>
      <c r="F53" s="75"/>
      <c r="G53" s="519">
        <f t="shared" si="3"/>
        <v>0</v>
      </c>
      <c r="H53" s="76"/>
    </row>
    <row r="54" spans="1:8" ht="15" customHeight="1" x14ac:dyDescent="0.2">
      <c r="A54" s="76"/>
      <c r="B54" s="168"/>
      <c r="C54" s="98"/>
      <c r="D54" s="75"/>
      <c r="E54" s="83"/>
      <c r="F54" s="75"/>
      <c r="G54" s="519">
        <f t="shared" si="3"/>
        <v>0</v>
      </c>
      <c r="H54" s="76"/>
    </row>
    <row r="55" spans="1:8" x14ac:dyDescent="0.2">
      <c r="A55" s="76"/>
      <c r="B55" s="152"/>
      <c r="C55" s="154"/>
      <c r="D55" s="154"/>
      <c r="E55" s="154"/>
      <c r="F55" s="154"/>
      <c r="G55" s="155"/>
      <c r="H55" s="76"/>
    </row>
    <row r="56" spans="1:8" ht="15" x14ac:dyDescent="0.2">
      <c r="A56" s="76"/>
      <c r="B56" s="176" t="s">
        <v>81</v>
      </c>
      <c r="C56" s="151"/>
      <c r="D56" s="76"/>
      <c r="E56" s="585" t="str">
        <f>"Entgelt des Jahres "&amp;'A. Allgemeine Informationen'!$C$14</f>
        <v>Entgelt des Jahres 2023</v>
      </c>
      <c r="F56" s="586"/>
      <c r="G56" s="171" t="s">
        <v>227</v>
      </c>
      <c r="H56" s="76"/>
    </row>
    <row r="57" spans="1:8" ht="15" x14ac:dyDescent="0.2">
      <c r="A57" s="76"/>
      <c r="B57" s="177" t="s">
        <v>75</v>
      </c>
      <c r="C57" s="159" t="s">
        <v>66</v>
      </c>
      <c r="D57" s="76"/>
      <c r="E57" s="180"/>
      <c r="F57" s="156"/>
      <c r="G57" s="172" t="s">
        <v>160</v>
      </c>
      <c r="H57" s="76"/>
    </row>
    <row r="58" spans="1:8" ht="24.95" customHeight="1" x14ac:dyDescent="0.25">
      <c r="A58" s="76"/>
      <c r="B58" s="163"/>
      <c r="C58" s="77" t="s">
        <v>226</v>
      </c>
      <c r="D58" s="78" t="s">
        <v>76</v>
      </c>
      <c r="E58" s="181" t="s">
        <v>86</v>
      </c>
      <c r="F58" s="78" t="s">
        <v>76</v>
      </c>
      <c r="G58" s="173"/>
      <c r="H58" s="76"/>
    </row>
    <row r="59" spans="1:8" ht="15" customHeight="1" thickBot="1" x14ac:dyDescent="0.25">
      <c r="A59" s="76"/>
      <c r="B59" s="163" t="s">
        <v>77</v>
      </c>
      <c r="C59" s="98"/>
      <c r="D59" s="95" t="s">
        <v>177</v>
      </c>
      <c r="E59" s="75"/>
      <c r="F59" s="95" t="s">
        <v>178</v>
      </c>
      <c r="G59" s="174">
        <f>C59*E59</f>
        <v>0</v>
      </c>
      <c r="H59" s="76"/>
    </row>
    <row r="60" spans="1:8" ht="15" customHeight="1" thickBot="1" x14ac:dyDescent="0.25">
      <c r="A60" s="76"/>
      <c r="B60" s="163" t="s">
        <v>78</v>
      </c>
      <c r="C60" s="98"/>
      <c r="D60" s="95" t="s">
        <v>52</v>
      </c>
      <c r="E60" s="75"/>
      <c r="F60" s="95" t="s">
        <v>111</v>
      </c>
      <c r="G60" s="174">
        <f>C60*E60/100</f>
        <v>0</v>
      </c>
      <c r="H60" s="170" t="str">
        <f>IF(C57="bitte wählen"," ",C57)</f>
        <v xml:space="preserve"> </v>
      </c>
    </row>
    <row r="61" spans="1:8" ht="15" customHeight="1" x14ac:dyDescent="0.2">
      <c r="A61" s="76"/>
      <c r="B61" s="163" t="s">
        <v>21</v>
      </c>
      <c r="C61" s="98"/>
      <c r="D61" s="521" t="s">
        <v>386</v>
      </c>
      <c r="E61" s="83"/>
      <c r="F61" s="520" t="s">
        <v>385</v>
      </c>
      <c r="G61" s="174">
        <f>C61*E61</f>
        <v>0</v>
      </c>
      <c r="H61" s="76"/>
    </row>
    <row r="62" spans="1:8" s="80" customFormat="1" ht="24.95" customHeight="1" x14ac:dyDescent="0.25">
      <c r="A62" s="79"/>
      <c r="B62" s="166" t="s">
        <v>384</v>
      </c>
      <c r="C62" s="99"/>
      <c r="D62" s="167"/>
      <c r="E62" s="157"/>
      <c r="F62" s="79"/>
      <c r="G62" s="175"/>
      <c r="H62" s="79"/>
    </row>
    <row r="63" spans="1:8" ht="15" customHeight="1" x14ac:dyDescent="0.2">
      <c r="A63" s="76"/>
      <c r="B63" s="168"/>
      <c r="C63" s="98"/>
      <c r="D63" s="75"/>
      <c r="E63" s="75"/>
      <c r="F63" s="75"/>
      <c r="G63" s="519">
        <f>C63*E63/IF(F63="ct",100,1)</f>
        <v>0</v>
      </c>
      <c r="H63" s="76"/>
    </row>
    <row r="64" spans="1:8" ht="15" customHeight="1" x14ac:dyDescent="0.2">
      <c r="A64" s="76"/>
      <c r="B64" s="168"/>
      <c r="C64" s="98"/>
      <c r="D64" s="75"/>
      <c r="E64" s="75"/>
      <c r="F64" s="75"/>
      <c r="G64" s="519">
        <f t="shared" ref="G64:G67" si="4">C64*E64/IF(F64="ct",100,1)</f>
        <v>0</v>
      </c>
      <c r="H64" s="76"/>
    </row>
    <row r="65" spans="1:8" ht="15" customHeight="1" x14ac:dyDescent="0.2">
      <c r="A65" s="76"/>
      <c r="B65" s="168"/>
      <c r="C65" s="98"/>
      <c r="D65" s="75"/>
      <c r="E65" s="75"/>
      <c r="F65" s="75"/>
      <c r="G65" s="519">
        <f t="shared" si="4"/>
        <v>0</v>
      </c>
      <c r="H65" s="76"/>
    </row>
    <row r="66" spans="1:8" ht="15" customHeight="1" x14ac:dyDescent="0.2">
      <c r="A66" s="76"/>
      <c r="B66" s="168"/>
      <c r="C66" s="98"/>
      <c r="D66" s="75"/>
      <c r="E66" s="83"/>
      <c r="F66" s="75"/>
      <c r="G66" s="519">
        <f t="shared" si="4"/>
        <v>0</v>
      </c>
      <c r="H66" s="76"/>
    </row>
    <row r="67" spans="1:8" ht="15" customHeight="1" x14ac:dyDescent="0.2">
      <c r="A67" s="76"/>
      <c r="B67" s="168"/>
      <c r="C67" s="98"/>
      <c r="D67" s="75"/>
      <c r="E67" s="83"/>
      <c r="F67" s="75"/>
      <c r="G67" s="519">
        <f t="shared" si="4"/>
        <v>0</v>
      </c>
      <c r="H67" s="76"/>
    </row>
    <row r="68" spans="1:8" x14ac:dyDescent="0.2">
      <c r="A68" s="76"/>
      <c r="B68" s="178"/>
      <c r="C68" s="179"/>
      <c r="D68" s="154"/>
      <c r="E68" s="154"/>
      <c r="F68" s="154"/>
      <c r="G68" s="155"/>
      <c r="H68" s="76"/>
    </row>
    <row r="69" spans="1:8" ht="15" x14ac:dyDescent="0.2">
      <c r="A69" s="76"/>
      <c r="B69" s="158" t="s">
        <v>83</v>
      </c>
      <c r="C69" s="159"/>
      <c r="D69" s="160"/>
      <c r="E69" s="587" t="str">
        <f>"Entgelt des Jahres "&amp;'A. Allgemeine Informationen'!$C$14</f>
        <v>Entgelt des Jahres 2023</v>
      </c>
      <c r="F69" s="587"/>
      <c r="G69" s="171" t="s">
        <v>227</v>
      </c>
      <c r="H69" s="76"/>
    </row>
    <row r="70" spans="1:8" ht="15" x14ac:dyDescent="0.2">
      <c r="A70" s="76"/>
      <c r="B70" s="177" t="s">
        <v>75</v>
      </c>
      <c r="C70" s="159" t="s">
        <v>66</v>
      </c>
      <c r="D70" s="162"/>
      <c r="E70" s="156"/>
      <c r="F70" s="156"/>
      <c r="G70" s="172" t="s">
        <v>160</v>
      </c>
      <c r="H70" s="76"/>
    </row>
    <row r="71" spans="1:8" ht="24.95" customHeight="1" x14ac:dyDescent="0.25">
      <c r="A71" s="76"/>
      <c r="B71" s="163"/>
      <c r="C71" s="77" t="s">
        <v>226</v>
      </c>
      <c r="D71" s="164" t="s">
        <v>76</v>
      </c>
      <c r="E71" s="78" t="s">
        <v>86</v>
      </c>
      <c r="F71" s="78" t="s">
        <v>76</v>
      </c>
      <c r="G71" s="173"/>
      <c r="H71" s="76"/>
    </row>
    <row r="72" spans="1:8" ht="15" customHeight="1" thickBot="1" x14ac:dyDescent="0.25">
      <c r="A72" s="76"/>
      <c r="B72" s="163" t="s">
        <v>77</v>
      </c>
      <c r="C72" s="98"/>
      <c r="D72" s="165" t="s">
        <v>177</v>
      </c>
      <c r="E72" s="83"/>
      <c r="F72" s="95" t="s">
        <v>178</v>
      </c>
      <c r="G72" s="174">
        <f>C72*E72</f>
        <v>0</v>
      </c>
      <c r="H72" s="76"/>
    </row>
    <row r="73" spans="1:8" ht="15" customHeight="1" thickBot="1" x14ac:dyDescent="0.25">
      <c r="A73" s="76"/>
      <c r="B73" s="163" t="s">
        <v>78</v>
      </c>
      <c r="C73" s="98"/>
      <c r="D73" s="165" t="s">
        <v>52</v>
      </c>
      <c r="E73" s="83"/>
      <c r="F73" s="95" t="s">
        <v>111</v>
      </c>
      <c r="G73" s="174">
        <f>C73*E73/100</f>
        <v>0</v>
      </c>
      <c r="H73" s="170" t="str">
        <f>IF(C70="bitte wählen"," ",C70)</f>
        <v xml:space="preserve"> </v>
      </c>
    </row>
    <row r="74" spans="1:8" ht="15" customHeight="1" x14ac:dyDescent="0.2">
      <c r="A74" s="76"/>
      <c r="B74" s="163" t="s">
        <v>21</v>
      </c>
      <c r="C74" s="98"/>
      <c r="D74" s="521" t="s">
        <v>386</v>
      </c>
      <c r="E74" s="83"/>
      <c r="F74" s="520" t="s">
        <v>385</v>
      </c>
      <c r="G74" s="174">
        <f>C74*E74</f>
        <v>0</v>
      </c>
      <c r="H74" s="76"/>
    </row>
    <row r="75" spans="1:8" s="80" customFormat="1" ht="24.95" customHeight="1" x14ac:dyDescent="0.25">
      <c r="A75" s="79"/>
      <c r="B75" s="166" t="s">
        <v>384</v>
      </c>
      <c r="C75" s="99"/>
      <c r="D75" s="167"/>
      <c r="E75" s="157"/>
      <c r="F75" s="79"/>
      <c r="G75" s="175"/>
      <c r="H75" s="79"/>
    </row>
    <row r="76" spans="1:8" ht="15" customHeight="1" x14ac:dyDescent="0.2">
      <c r="A76" s="76"/>
      <c r="B76" s="168"/>
      <c r="C76" s="98"/>
      <c r="D76" s="75"/>
      <c r="E76" s="75"/>
      <c r="F76" s="75"/>
      <c r="G76" s="519">
        <f>C76*E76/IF(F76="ct",100,1)</f>
        <v>0</v>
      </c>
      <c r="H76" s="76"/>
    </row>
    <row r="77" spans="1:8" ht="15" customHeight="1" x14ac:dyDescent="0.2">
      <c r="A77" s="76"/>
      <c r="B77" s="168"/>
      <c r="C77" s="98"/>
      <c r="D77" s="75"/>
      <c r="E77" s="75"/>
      <c r="F77" s="75"/>
      <c r="G77" s="519">
        <f t="shared" ref="G77:G80" si="5">C77*E77/IF(F77="ct",100,1)</f>
        <v>0</v>
      </c>
      <c r="H77" s="76"/>
    </row>
    <row r="78" spans="1:8" ht="15" customHeight="1" x14ac:dyDescent="0.2">
      <c r="A78" s="76"/>
      <c r="B78" s="168"/>
      <c r="C78" s="98"/>
      <c r="D78" s="75"/>
      <c r="E78" s="75"/>
      <c r="F78" s="75"/>
      <c r="G78" s="519">
        <f t="shared" si="5"/>
        <v>0</v>
      </c>
      <c r="H78" s="76"/>
    </row>
    <row r="79" spans="1:8" ht="15" customHeight="1" x14ac:dyDescent="0.2">
      <c r="A79" s="76"/>
      <c r="B79" s="168"/>
      <c r="C79" s="98"/>
      <c r="D79" s="75"/>
      <c r="E79" s="83"/>
      <c r="F79" s="75"/>
      <c r="G79" s="519">
        <f t="shared" si="5"/>
        <v>0</v>
      </c>
      <c r="H79" s="76"/>
    </row>
    <row r="80" spans="1:8" ht="15" customHeight="1" x14ac:dyDescent="0.2">
      <c r="A80" s="76"/>
      <c r="B80" s="168"/>
      <c r="C80" s="98"/>
      <c r="D80" s="75"/>
      <c r="E80" s="83"/>
      <c r="F80" s="75"/>
      <c r="G80" s="519">
        <f t="shared" si="5"/>
        <v>0</v>
      </c>
      <c r="H80" s="76"/>
    </row>
    <row r="81" spans="1:8" x14ac:dyDescent="0.2">
      <c r="A81" s="76"/>
      <c r="B81" s="152"/>
      <c r="C81" s="154"/>
      <c r="D81" s="154"/>
      <c r="E81" s="154"/>
      <c r="F81" s="154"/>
      <c r="G81" s="155"/>
      <c r="H81" s="76"/>
    </row>
    <row r="82" spans="1:8" ht="15" x14ac:dyDescent="0.2">
      <c r="A82" s="76"/>
      <c r="B82" s="176" t="s">
        <v>84</v>
      </c>
      <c r="C82" s="151"/>
      <c r="D82" s="76"/>
      <c r="E82" s="585" t="str">
        <f>"Entgelt des Jahres "&amp;'A. Allgemeine Informationen'!$C$14</f>
        <v>Entgelt des Jahres 2023</v>
      </c>
      <c r="F82" s="586"/>
      <c r="G82" s="171" t="s">
        <v>227</v>
      </c>
      <c r="H82" s="76"/>
    </row>
    <row r="83" spans="1:8" ht="15" x14ac:dyDescent="0.2">
      <c r="A83" s="76"/>
      <c r="B83" s="177" t="s">
        <v>75</v>
      </c>
      <c r="C83" s="159" t="s">
        <v>66</v>
      </c>
      <c r="D83" s="76"/>
      <c r="E83" s="180"/>
      <c r="F83" s="156"/>
      <c r="G83" s="172" t="s">
        <v>160</v>
      </c>
      <c r="H83" s="76"/>
    </row>
    <row r="84" spans="1:8" ht="24.95" customHeight="1" x14ac:dyDescent="0.25">
      <c r="A84" s="76"/>
      <c r="B84" s="163"/>
      <c r="C84" s="77" t="s">
        <v>226</v>
      </c>
      <c r="D84" s="78" t="s">
        <v>76</v>
      </c>
      <c r="E84" s="181" t="s">
        <v>86</v>
      </c>
      <c r="F84" s="78" t="s">
        <v>76</v>
      </c>
      <c r="G84" s="173"/>
      <c r="H84" s="76"/>
    </row>
    <row r="85" spans="1:8" ht="15" customHeight="1" thickBot="1" x14ac:dyDescent="0.25">
      <c r="A85" s="76"/>
      <c r="B85" s="163" t="s">
        <v>77</v>
      </c>
      <c r="C85" s="98"/>
      <c r="D85" s="95" t="s">
        <v>177</v>
      </c>
      <c r="E85" s="75"/>
      <c r="F85" s="95" t="s">
        <v>178</v>
      </c>
      <c r="G85" s="174">
        <f>C85*E85</f>
        <v>0</v>
      </c>
      <c r="H85" s="76"/>
    </row>
    <row r="86" spans="1:8" ht="15" customHeight="1" thickBot="1" x14ac:dyDescent="0.25">
      <c r="A86" s="76"/>
      <c r="B86" s="163" t="s">
        <v>78</v>
      </c>
      <c r="C86" s="98"/>
      <c r="D86" s="95" t="s">
        <v>52</v>
      </c>
      <c r="E86" s="75"/>
      <c r="F86" s="95" t="s">
        <v>111</v>
      </c>
      <c r="G86" s="174">
        <f>C86*E86/100</f>
        <v>0</v>
      </c>
      <c r="H86" s="170" t="str">
        <f>IF(C83="bitte wählen"," ",C83)</f>
        <v xml:space="preserve"> </v>
      </c>
    </row>
    <row r="87" spans="1:8" ht="15" customHeight="1" x14ac:dyDescent="0.2">
      <c r="A87" s="76"/>
      <c r="B87" s="163" t="s">
        <v>21</v>
      </c>
      <c r="C87" s="98"/>
      <c r="D87" s="521" t="s">
        <v>386</v>
      </c>
      <c r="E87" s="83"/>
      <c r="F87" s="520" t="s">
        <v>385</v>
      </c>
      <c r="G87" s="174">
        <f>C87*E87</f>
        <v>0</v>
      </c>
      <c r="H87" s="76"/>
    </row>
    <row r="88" spans="1:8" s="80" customFormat="1" ht="24.95" customHeight="1" x14ac:dyDescent="0.25">
      <c r="A88" s="79"/>
      <c r="B88" s="166" t="s">
        <v>384</v>
      </c>
      <c r="C88" s="99"/>
      <c r="D88" s="167"/>
      <c r="E88" s="157"/>
      <c r="F88" s="79"/>
      <c r="G88" s="175"/>
      <c r="H88" s="79"/>
    </row>
    <row r="89" spans="1:8" ht="15" customHeight="1" x14ac:dyDescent="0.2">
      <c r="A89" s="76"/>
      <c r="B89" s="168"/>
      <c r="C89" s="98"/>
      <c r="D89" s="75"/>
      <c r="E89" s="75"/>
      <c r="F89" s="75"/>
      <c r="G89" s="519">
        <f>C89*E89/IF(F89="ct",100,1)</f>
        <v>0</v>
      </c>
      <c r="H89" s="76"/>
    </row>
    <row r="90" spans="1:8" ht="15" customHeight="1" x14ac:dyDescent="0.2">
      <c r="A90" s="76"/>
      <c r="B90" s="168"/>
      <c r="C90" s="98"/>
      <c r="D90" s="75"/>
      <c r="E90" s="75"/>
      <c r="F90" s="75"/>
      <c r="G90" s="519">
        <f t="shared" ref="G90:G93" si="6">C90*E90/IF(F90="ct",100,1)</f>
        <v>0</v>
      </c>
      <c r="H90" s="76"/>
    </row>
    <row r="91" spans="1:8" ht="15" customHeight="1" x14ac:dyDescent="0.2">
      <c r="A91" s="76"/>
      <c r="B91" s="168"/>
      <c r="C91" s="98"/>
      <c r="D91" s="75"/>
      <c r="E91" s="75"/>
      <c r="F91" s="75"/>
      <c r="G91" s="519">
        <f t="shared" si="6"/>
        <v>0</v>
      </c>
      <c r="H91" s="76"/>
    </row>
    <row r="92" spans="1:8" ht="15" customHeight="1" x14ac:dyDescent="0.2">
      <c r="A92" s="76"/>
      <c r="B92" s="168"/>
      <c r="C92" s="98"/>
      <c r="D92" s="75"/>
      <c r="E92" s="83"/>
      <c r="F92" s="75"/>
      <c r="G92" s="519">
        <f t="shared" si="6"/>
        <v>0</v>
      </c>
      <c r="H92" s="76"/>
    </row>
    <row r="93" spans="1:8" ht="15" customHeight="1" x14ac:dyDescent="0.2">
      <c r="A93" s="76"/>
      <c r="B93" s="168"/>
      <c r="C93" s="98"/>
      <c r="D93" s="75"/>
      <c r="E93" s="83"/>
      <c r="F93" s="75"/>
      <c r="G93" s="519">
        <f t="shared" si="6"/>
        <v>0</v>
      </c>
      <c r="H93" s="76"/>
    </row>
    <row r="94" spans="1:8" x14ac:dyDescent="0.2">
      <c r="A94" s="76"/>
      <c r="B94" s="178"/>
      <c r="C94" s="179"/>
      <c r="D94" s="154"/>
      <c r="E94" s="154"/>
      <c r="F94" s="154"/>
      <c r="G94" s="155"/>
      <c r="H94" s="76"/>
    </row>
    <row r="95" spans="1:8" ht="15" x14ac:dyDescent="0.2">
      <c r="A95" s="76"/>
      <c r="B95" s="158" t="s">
        <v>89</v>
      </c>
      <c r="C95" s="159"/>
      <c r="D95" s="160"/>
      <c r="E95" s="587" t="str">
        <f>"Entgelt des Jahres "&amp;'A. Allgemeine Informationen'!$C$14</f>
        <v>Entgelt des Jahres 2023</v>
      </c>
      <c r="F95" s="587"/>
      <c r="G95" s="171" t="s">
        <v>227</v>
      </c>
      <c r="H95" s="76"/>
    </row>
    <row r="96" spans="1:8" ht="15" x14ac:dyDescent="0.2">
      <c r="A96" s="76"/>
      <c r="B96" s="177" t="s">
        <v>75</v>
      </c>
      <c r="C96" s="159" t="s">
        <v>66</v>
      </c>
      <c r="D96" s="162"/>
      <c r="E96" s="156"/>
      <c r="F96" s="156"/>
      <c r="G96" s="172" t="s">
        <v>160</v>
      </c>
      <c r="H96" s="76"/>
    </row>
    <row r="97" spans="1:8" ht="24.95" customHeight="1" x14ac:dyDescent="0.25">
      <c r="A97" s="76"/>
      <c r="B97" s="163"/>
      <c r="C97" s="77" t="s">
        <v>226</v>
      </c>
      <c r="D97" s="164" t="s">
        <v>76</v>
      </c>
      <c r="E97" s="78" t="s">
        <v>86</v>
      </c>
      <c r="F97" s="78" t="s">
        <v>76</v>
      </c>
      <c r="G97" s="173"/>
      <c r="H97" s="76"/>
    </row>
    <row r="98" spans="1:8" ht="15" customHeight="1" thickBot="1" x14ac:dyDescent="0.25">
      <c r="A98" s="76"/>
      <c r="B98" s="163" t="s">
        <v>77</v>
      </c>
      <c r="C98" s="98"/>
      <c r="D98" s="165" t="s">
        <v>177</v>
      </c>
      <c r="E98" s="83"/>
      <c r="F98" s="95" t="s">
        <v>178</v>
      </c>
      <c r="G98" s="174">
        <f>C98*E98</f>
        <v>0</v>
      </c>
      <c r="H98" s="76"/>
    </row>
    <row r="99" spans="1:8" ht="15" customHeight="1" thickBot="1" x14ac:dyDescent="0.25">
      <c r="A99" s="76"/>
      <c r="B99" s="163" t="s">
        <v>78</v>
      </c>
      <c r="C99" s="98"/>
      <c r="D99" s="165" t="s">
        <v>52</v>
      </c>
      <c r="E99" s="83"/>
      <c r="F99" s="95" t="s">
        <v>111</v>
      </c>
      <c r="G99" s="174">
        <f>C99*E99/100</f>
        <v>0</v>
      </c>
      <c r="H99" s="170" t="str">
        <f>IF(C96="bitte wählen"," ",C96)</f>
        <v xml:space="preserve"> </v>
      </c>
    </row>
    <row r="100" spans="1:8" ht="15" customHeight="1" x14ac:dyDescent="0.2">
      <c r="A100" s="76"/>
      <c r="B100" s="163" t="s">
        <v>21</v>
      </c>
      <c r="C100" s="98"/>
      <c r="D100" s="521" t="s">
        <v>386</v>
      </c>
      <c r="E100" s="83"/>
      <c r="F100" s="520" t="s">
        <v>385</v>
      </c>
      <c r="G100" s="174">
        <f>C100*E100</f>
        <v>0</v>
      </c>
      <c r="H100" s="76"/>
    </row>
    <row r="101" spans="1:8" s="80" customFormat="1" ht="24.95" customHeight="1" x14ac:dyDescent="0.25">
      <c r="A101" s="79"/>
      <c r="B101" s="166" t="s">
        <v>384</v>
      </c>
      <c r="C101" s="99"/>
      <c r="D101" s="167"/>
      <c r="E101" s="157"/>
      <c r="F101" s="79"/>
      <c r="G101" s="175"/>
      <c r="H101" s="79"/>
    </row>
    <row r="102" spans="1:8" ht="15" customHeight="1" x14ac:dyDescent="0.2">
      <c r="A102" s="76"/>
      <c r="B102" s="168"/>
      <c r="C102" s="98"/>
      <c r="D102" s="75"/>
      <c r="E102" s="75"/>
      <c r="F102" s="75"/>
      <c r="G102" s="519">
        <f>C102*E102/IF(F102="ct",100,1)</f>
        <v>0</v>
      </c>
      <c r="H102" s="76"/>
    </row>
    <row r="103" spans="1:8" ht="15" customHeight="1" x14ac:dyDescent="0.2">
      <c r="A103" s="76"/>
      <c r="B103" s="168"/>
      <c r="C103" s="98"/>
      <c r="D103" s="75"/>
      <c r="E103" s="75"/>
      <c r="F103" s="75"/>
      <c r="G103" s="519">
        <f t="shared" ref="G103:G106" si="7">C103*E103/IF(F103="ct",100,1)</f>
        <v>0</v>
      </c>
      <c r="H103" s="76"/>
    </row>
    <row r="104" spans="1:8" ht="15" customHeight="1" x14ac:dyDescent="0.2">
      <c r="A104" s="76"/>
      <c r="B104" s="168"/>
      <c r="C104" s="98"/>
      <c r="D104" s="75"/>
      <c r="E104" s="75"/>
      <c r="F104" s="75"/>
      <c r="G104" s="519">
        <f t="shared" si="7"/>
        <v>0</v>
      </c>
      <c r="H104" s="76"/>
    </row>
    <row r="105" spans="1:8" ht="15" customHeight="1" x14ac:dyDescent="0.2">
      <c r="A105" s="76"/>
      <c r="B105" s="168"/>
      <c r="C105" s="98"/>
      <c r="D105" s="75"/>
      <c r="E105" s="83"/>
      <c r="F105" s="75"/>
      <c r="G105" s="519">
        <f t="shared" si="7"/>
        <v>0</v>
      </c>
      <c r="H105" s="76"/>
    </row>
    <row r="106" spans="1:8" ht="15" customHeight="1" x14ac:dyDescent="0.2">
      <c r="A106" s="76"/>
      <c r="B106" s="168"/>
      <c r="C106" s="98"/>
      <c r="D106" s="75"/>
      <c r="E106" s="83"/>
      <c r="F106" s="75"/>
      <c r="G106" s="519">
        <f t="shared" si="7"/>
        <v>0</v>
      </c>
      <c r="H106" s="76"/>
    </row>
    <row r="107" spans="1:8" x14ac:dyDescent="0.2">
      <c r="A107" s="76"/>
      <c r="B107" s="152"/>
      <c r="C107" s="154"/>
      <c r="D107" s="154"/>
      <c r="E107" s="154"/>
      <c r="F107" s="154"/>
      <c r="G107" s="155"/>
      <c r="H107" s="76"/>
    </row>
    <row r="108" spans="1:8" ht="15" x14ac:dyDescent="0.2">
      <c r="A108" s="76"/>
      <c r="B108" s="176" t="s">
        <v>90</v>
      </c>
      <c r="C108" s="151"/>
      <c r="D108" s="76"/>
      <c r="E108" s="585" t="str">
        <f>"Entgelt des Jahres "&amp;'A. Allgemeine Informationen'!$C$14</f>
        <v>Entgelt des Jahres 2023</v>
      </c>
      <c r="F108" s="586"/>
      <c r="G108" s="171" t="s">
        <v>227</v>
      </c>
      <c r="H108" s="76"/>
    </row>
    <row r="109" spans="1:8" ht="15" x14ac:dyDescent="0.2">
      <c r="A109" s="76"/>
      <c r="B109" s="177" t="s">
        <v>75</v>
      </c>
      <c r="C109" s="159" t="s">
        <v>66</v>
      </c>
      <c r="D109" s="76"/>
      <c r="E109" s="180"/>
      <c r="F109" s="156"/>
      <c r="G109" s="172" t="s">
        <v>160</v>
      </c>
      <c r="H109" s="76"/>
    </row>
    <row r="110" spans="1:8" ht="24.95" customHeight="1" x14ac:dyDescent="0.25">
      <c r="A110" s="76"/>
      <c r="B110" s="163"/>
      <c r="C110" s="77" t="s">
        <v>226</v>
      </c>
      <c r="D110" s="78" t="s">
        <v>76</v>
      </c>
      <c r="E110" s="181" t="s">
        <v>86</v>
      </c>
      <c r="F110" s="78" t="s">
        <v>76</v>
      </c>
      <c r="G110" s="173"/>
      <c r="H110" s="76"/>
    </row>
    <row r="111" spans="1:8" ht="15" customHeight="1" thickBot="1" x14ac:dyDescent="0.25">
      <c r="A111" s="76"/>
      <c r="B111" s="163" t="s">
        <v>77</v>
      </c>
      <c r="C111" s="98"/>
      <c r="D111" s="95" t="s">
        <v>177</v>
      </c>
      <c r="E111" s="75"/>
      <c r="F111" s="95" t="s">
        <v>178</v>
      </c>
      <c r="G111" s="174">
        <f>C111*E111</f>
        <v>0</v>
      </c>
      <c r="H111" s="76"/>
    </row>
    <row r="112" spans="1:8" ht="15" customHeight="1" thickBot="1" x14ac:dyDescent="0.25">
      <c r="A112" s="76"/>
      <c r="B112" s="163" t="s">
        <v>78</v>
      </c>
      <c r="C112" s="98"/>
      <c r="D112" s="95" t="s">
        <v>52</v>
      </c>
      <c r="E112" s="75"/>
      <c r="F112" s="95" t="s">
        <v>111</v>
      </c>
      <c r="G112" s="174">
        <f>C112*E112/100</f>
        <v>0</v>
      </c>
      <c r="H112" s="170" t="str">
        <f>IF(C109="bitte wählen"," ",C109)</f>
        <v xml:space="preserve"> </v>
      </c>
    </row>
    <row r="113" spans="1:8" ht="15" customHeight="1" x14ac:dyDescent="0.2">
      <c r="A113" s="76"/>
      <c r="B113" s="163" t="s">
        <v>21</v>
      </c>
      <c r="C113" s="98"/>
      <c r="D113" s="521" t="s">
        <v>386</v>
      </c>
      <c r="E113" s="83"/>
      <c r="F113" s="520" t="s">
        <v>385</v>
      </c>
      <c r="G113" s="174">
        <f>C113*E113</f>
        <v>0</v>
      </c>
      <c r="H113" s="76"/>
    </row>
    <row r="114" spans="1:8" s="80" customFormat="1" ht="24.95" customHeight="1" x14ac:dyDescent="0.25">
      <c r="A114" s="79"/>
      <c r="B114" s="166" t="s">
        <v>384</v>
      </c>
      <c r="C114" s="99"/>
      <c r="D114" s="167"/>
      <c r="E114" s="157"/>
      <c r="F114" s="79"/>
      <c r="G114" s="175"/>
      <c r="H114" s="79"/>
    </row>
    <row r="115" spans="1:8" ht="15" customHeight="1" x14ac:dyDescent="0.2">
      <c r="A115" s="76"/>
      <c r="B115" s="168"/>
      <c r="C115" s="98"/>
      <c r="D115" s="75"/>
      <c r="E115" s="75"/>
      <c r="F115" s="75"/>
      <c r="G115" s="519">
        <f>C115*E115/IF(F115="ct",100,1)</f>
        <v>0</v>
      </c>
      <c r="H115" s="76"/>
    </row>
    <row r="116" spans="1:8" ht="15" customHeight="1" x14ac:dyDescent="0.2">
      <c r="A116" s="76"/>
      <c r="B116" s="168"/>
      <c r="C116" s="98"/>
      <c r="D116" s="75"/>
      <c r="E116" s="75"/>
      <c r="F116" s="75"/>
      <c r="G116" s="519">
        <f t="shared" ref="G116:G119" si="8">C116*E116/IF(F116="ct",100,1)</f>
        <v>0</v>
      </c>
      <c r="H116" s="76"/>
    </row>
    <row r="117" spans="1:8" ht="15" customHeight="1" x14ac:dyDescent="0.2">
      <c r="A117" s="76"/>
      <c r="B117" s="168"/>
      <c r="C117" s="98"/>
      <c r="D117" s="75"/>
      <c r="E117" s="75"/>
      <c r="F117" s="75"/>
      <c r="G117" s="519">
        <f t="shared" si="8"/>
        <v>0</v>
      </c>
      <c r="H117" s="76"/>
    </row>
    <row r="118" spans="1:8" ht="15" customHeight="1" x14ac:dyDescent="0.2">
      <c r="A118" s="76"/>
      <c r="B118" s="168"/>
      <c r="C118" s="98"/>
      <c r="D118" s="75"/>
      <c r="E118" s="83"/>
      <c r="F118" s="75"/>
      <c r="G118" s="519">
        <f t="shared" si="8"/>
        <v>0</v>
      </c>
      <c r="H118" s="76"/>
    </row>
    <row r="119" spans="1:8" ht="15" customHeight="1" x14ac:dyDescent="0.2">
      <c r="A119" s="76"/>
      <c r="B119" s="168"/>
      <c r="C119" s="98"/>
      <c r="D119" s="75"/>
      <c r="E119" s="83"/>
      <c r="F119" s="75"/>
      <c r="G119" s="519">
        <f t="shared" si="8"/>
        <v>0</v>
      </c>
      <c r="H119" s="76"/>
    </row>
    <row r="120" spans="1:8" x14ac:dyDescent="0.2">
      <c r="A120" s="76"/>
      <c r="B120" s="178"/>
      <c r="C120" s="179"/>
      <c r="D120" s="154"/>
      <c r="E120" s="154"/>
      <c r="F120" s="154"/>
      <c r="G120" s="155"/>
      <c r="H120" s="76"/>
    </row>
    <row r="121" spans="1:8" ht="15" x14ac:dyDescent="0.2">
      <c r="A121" s="76"/>
      <c r="B121" s="158" t="s">
        <v>91</v>
      </c>
      <c r="C121" s="159"/>
      <c r="D121" s="160"/>
      <c r="E121" s="587" t="str">
        <f>"Entgelt des Jahres "&amp;'A. Allgemeine Informationen'!$C$14</f>
        <v>Entgelt des Jahres 2023</v>
      </c>
      <c r="F121" s="587"/>
      <c r="G121" s="171" t="s">
        <v>227</v>
      </c>
      <c r="H121" s="76"/>
    </row>
    <row r="122" spans="1:8" ht="15" x14ac:dyDescent="0.2">
      <c r="A122" s="76"/>
      <c r="B122" s="177" t="s">
        <v>75</v>
      </c>
      <c r="C122" s="159" t="s">
        <v>66</v>
      </c>
      <c r="D122" s="162"/>
      <c r="E122" s="156"/>
      <c r="F122" s="156"/>
      <c r="G122" s="172" t="s">
        <v>160</v>
      </c>
      <c r="H122" s="76"/>
    </row>
    <row r="123" spans="1:8" ht="24.95" customHeight="1" x14ac:dyDescent="0.25">
      <c r="A123" s="76"/>
      <c r="B123" s="163"/>
      <c r="C123" s="77" t="s">
        <v>226</v>
      </c>
      <c r="D123" s="164" t="s">
        <v>76</v>
      </c>
      <c r="E123" s="78" t="s">
        <v>86</v>
      </c>
      <c r="F123" s="78" t="s">
        <v>76</v>
      </c>
      <c r="G123" s="173"/>
      <c r="H123" s="76"/>
    </row>
    <row r="124" spans="1:8" ht="15" customHeight="1" thickBot="1" x14ac:dyDescent="0.25">
      <c r="A124" s="76"/>
      <c r="B124" s="163" t="s">
        <v>77</v>
      </c>
      <c r="C124" s="98"/>
      <c r="D124" s="165" t="s">
        <v>177</v>
      </c>
      <c r="E124" s="83"/>
      <c r="F124" s="95" t="s">
        <v>178</v>
      </c>
      <c r="G124" s="174">
        <f>C124*E124</f>
        <v>0</v>
      </c>
      <c r="H124" s="76"/>
    </row>
    <row r="125" spans="1:8" ht="15" customHeight="1" thickBot="1" x14ac:dyDescent="0.25">
      <c r="A125" s="76"/>
      <c r="B125" s="163" t="s">
        <v>78</v>
      </c>
      <c r="C125" s="98"/>
      <c r="D125" s="165" t="s">
        <v>52</v>
      </c>
      <c r="E125" s="83"/>
      <c r="F125" s="95" t="s">
        <v>111</v>
      </c>
      <c r="G125" s="174">
        <f>C125*E125/100</f>
        <v>0</v>
      </c>
      <c r="H125" s="170" t="str">
        <f>IF(C122="bitte wählen"," ",C122)</f>
        <v xml:space="preserve"> </v>
      </c>
    </row>
    <row r="126" spans="1:8" ht="15" customHeight="1" x14ac:dyDescent="0.2">
      <c r="A126" s="76"/>
      <c r="B126" s="163" t="s">
        <v>21</v>
      </c>
      <c r="C126" s="98"/>
      <c r="D126" s="521" t="s">
        <v>386</v>
      </c>
      <c r="E126" s="83"/>
      <c r="F126" s="520" t="s">
        <v>385</v>
      </c>
      <c r="G126" s="174">
        <f>C126*E126</f>
        <v>0</v>
      </c>
      <c r="H126" s="76"/>
    </row>
    <row r="127" spans="1:8" s="80" customFormat="1" ht="24.95" customHeight="1" x14ac:dyDescent="0.25">
      <c r="A127" s="79"/>
      <c r="B127" s="166" t="s">
        <v>384</v>
      </c>
      <c r="C127" s="99"/>
      <c r="D127" s="167"/>
      <c r="E127" s="157"/>
      <c r="F127" s="79"/>
      <c r="G127" s="175"/>
      <c r="H127" s="79"/>
    </row>
    <row r="128" spans="1:8" ht="15" customHeight="1" x14ac:dyDescent="0.2">
      <c r="A128" s="76"/>
      <c r="B128" s="168"/>
      <c r="C128" s="98"/>
      <c r="D128" s="75"/>
      <c r="E128" s="75"/>
      <c r="F128" s="75"/>
      <c r="G128" s="519">
        <f>C128*E128/IF(F128="ct",100,1)</f>
        <v>0</v>
      </c>
      <c r="H128" s="76"/>
    </row>
    <row r="129" spans="1:8" ht="15" customHeight="1" x14ac:dyDescent="0.2">
      <c r="A129" s="76"/>
      <c r="B129" s="168"/>
      <c r="C129" s="98"/>
      <c r="D129" s="75"/>
      <c r="E129" s="75"/>
      <c r="F129" s="75"/>
      <c r="G129" s="519">
        <f t="shared" ref="G129:G132" si="9">C129*E129/IF(F129="ct",100,1)</f>
        <v>0</v>
      </c>
      <c r="H129" s="76"/>
    </row>
    <row r="130" spans="1:8" ht="15" customHeight="1" x14ac:dyDescent="0.2">
      <c r="A130" s="76"/>
      <c r="B130" s="168"/>
      <c r="C130" s="98"/>
      <c r="D130" s="75"/>
      <c r="E130" s="75"/>
      <c r="F130" s="75"/>
      <c r="G130" s="519">
        <f t="shared" si="9"/>
        <v>0</v>
      </c>
      <c r="H130" s="76"/>
    </row>
    <row r="131" spans="1:8" ht="15" customHeight="1" x14ac:dyDescent="0.2">
      <c r="A131" s="76"/>
      <c r="B131" s="168"/>
      <c r="C131" s="98"/>
      <c r="D131" s="75"/>
      <c r="E131" s="83"/>
      <c r="F131" s="75"/>
      <c r="G131" s="519">
        <f t="shared" si="9"/>
        <v>0</v>
      </c>
      <c r="H131" s="76"/>
    </row>
    <row r="132" spans="1:8" ht="15" customHeight="1" x14ac:dyDescent="0.2">
      <c r="A132" s="76"/>
      <c r="B132" s="168"/>
      <c r="C132" s="98"/>
      <c r="D132" s="75"/>
      <c r="E132" s="83"/>
      <c r="F132" s="75"/>
      <c r="G132" s="519">
        <f t="shared" si="9"/>
        <v>0</v>
      </c>
      <c r="H132" s="76"/>
    </row>
    <row r="133" spans="1:8" x14ac:dyDescent="0.2">
      <c r="A133" s="76"/>
      <c r="B133" s="152"/>
      <c r="C133" s="154"/>
      <c r="D133" s="154"/>
      <c r="E133" s="154"/>
      <c r="F133" s="154"/>
      <c r="G133" s="155"/>
      <c r="H133" s="76"/>
    </row>
    <row r="134" spans="1:8" ht="15" x14ac:dyDescent="0.2">
      <c r="A134" s="76"/>
      <c r="B134" s="176" t="s">
        <v>92</v>
      </c>
      <c r="C134" s="151"/>
      <c r="D134" s="76"/>
      <c r="E134" s="585" t="str">
        <f>"Entgelt des Jahres "&amp;'A. Allgemeine Informationen'!$C$14</f>
        <v>Entgelt des Jahres 2023</v>
      </c>
      <c r="F134" s="586"/>
      <c r="G134" s="171" t="s">
        <v>227</v>
      </c>
      <c r="H134" s="76"/>
    </row>
    <row r="135" spans="1:8" ht="15" x14ac:dyDescent="0.2">
      <c r="A135" s="76"/>
      <c r="B135" s="177" t="s">
        <v>75</v>
      </c>
      <c r="C135" s="159" t="s">
        <v>66</v>
      </c>
      <c r="D135" s="76"/>
      <c r="E135" s="180"/>
      <c r="F135" s="156"/>
      <c r="G135" s="172" t="s">
        <v>160</v>
      </c>
      <c r="H135" s="76"/>
    </row>
    <row r="136" spans="1:8" ht="24.95" customHeight="1" x14ac:dyDescent="0.25">
      <c r="A136" s="76"/>
      <c r="B136" s="163"/>
      <c r="C136" s="77" t="s">
        <v>226</v>
      </c>
      <c r="D136" s="78" t="s">
        <v>76</v>
      </c>
      <c r="E136" s="181" t="s">
        <v>86</v>
      </c>
      <c r="F136" s="78" t="s">
        <v>76</v>
      </c>
      <c r="G136" s="173"/>
      <c r="H136" s="76"/>
    </row>
    <row r="137" spans="1:8" ht="15" customHeight="1" thickBot="1" x14ac:dyDescent="0.25">
      <c r="A137" s="76"/>
      <c r="B137" s="163" t="s">
        <v>77</v>
      </c>
      <c r="C137" s="98"/>
      <c r="D137" s="95" t="s">
        <v>177</v>
      </c>
      <c r="E137" s="75"/>
      <c r="F137" s="95" t="s">
        <v>178</v>
      </c>
      <c r="G137" s="174">
        <f>C137*E137</f>
        <v>0</v>
      </c>
      <c r="H137" s="76"/>
    </row>
    <row r="138" spans="1:8" ht="15" customHeight="1" thickBot="1" x14ac:dyDescent="0.25">
      <c r="A138" s="76"/>
      <c r="B138" s="163" t="s">
        <v>78</v>
      </c>
      <c r="C138" s="98"/>
      <c r="D138" s="95" t="s">
        <v>52</v>
      </c>
      <c r="E138" s="75"/>
      <c r="F138" s="95" t="s">
        <v>111</v>
      </c>
      <c r="G138" s="174">
        <f>C138*E138/100</f>
        <v>0</v>
      </c>
      <c r="H138" s="170" t="str">
        <f>IF(C135="bitte wählen"," ",C135)</f>
        <v xml:space="preserve"> </v>
      </c>
    </row>
    <row r="139" spans="1:8" ht="15" customHeight="1" x14ac:dyDescent="0.2">
      <c r="A139" s="76"/>
      <c r="B139" s="163" t="s">
        <v>21</v>
      </c>
      <c r="C139" s="98"/>
      <c r="D139" s="521" t="s">
        <v>386</v>
      </c>
      <c r="E139" s="83"/>
      <c r="F139" s="520" t="s">
        <v>385</v>
      </c>
      <c r="G139" s="174">
        <f>C139*E139</f>
        <v>0</v>
      </c>
      <c r="H139" s="76"/>
    </row>
    <row r="140" spans="1:8" s="80" customFormat="1" ht="24.95" customHeight="1" x14ac:dyDescent="0.25">
      <c r="A140" s="79"/>
      <c r="B140" s="166" t="s">
        <v>384</v>
      </c>
      <c r="C140" s="99"/>
      <c r="D140" s="167"/>
      <c r="E140" s="157"/>
      <c r="F140" s="79"/>
      <c r="G140" s="175"/>
      <c r="H140" s="79"/>
    </row>
    <row r="141" spans="1:8" ht="15" customHeight="1" x14ac:dyDescent="0.2">
      <c r="A141" s="76"/>
      <c r="B141" s="168"/>
      <c r="C141" s="98"/>
      <c r="D141" s="75"/>
      <c r="E141" s="75"/>
      <c r="F141" s="75"/>
      <c r="G141" s="519">
        <f>C141*E141/IF(F141="ct",100,1)</f>
        <v>0</v>
      </c>
      <c r="H141" s="76"/>
    </row>
    <row r="142" spans="1:8" ht="15" customHeight="1" x14ac:dyDescent="0.2">
      <c r="A142" s="76"/>
      <c r="B142" s="168"/>
      <c r="C142" s="98"/>
      <c r="D142" s="75"/>
      <c r="E142" s="75"/>
      <c r="F142" s="75"/>
      <c r="G142" s="519">
        <f t="shared" ref="G142:G145" si="10">C142*E142/IF(F142="ct",100,1)</f>
        <v>0</v>
      </c>
      <c r="H142" s="76"/>
    </row>
    <row r="143" spans="1:8" ht="15" customHeight="1" x14ac:dyDescent="0.2">
      <c r="A143" s="76"/>
      <c r="B143" s="168"/>
      <c r="C143" s="98"/>
      <c r="D143" s="75"/>
      <c r="E143" s="75"/>
      <c r="F143" s="75"/>
      <c r="G143" s="519">
        <f t="shared" si="10"/>
        <v>0</v>
      </c>
      <c r="H143" s="76"/>
    </row>
    <row r="144" spans="1:8" ht="15" customHeight="1" x14ac:dyDescent="0.2">
      <c r="A144" s="76"/>
      <c r="B144" s="168"/>
      <c r="C144" s="98"/>
      <c r="D144" s="75"/>
      <c r="E144" s="83"/>
      <c r="F144" s="75"/>
      <c r="G144" s="519">
        <f t="shared" si="10"/>
        <v>0</v>
      </c>
      <c r="H144" s="76"/>
    </row>
    <row r="145" spans="1:8" ht="15" customHeight="1" x14ac:dyDescent="0.2">
      <c r="A145" s="76"/>
      <c r="B145" s="168"/>
      <c r="C145" s="98"/>
      <c r="D145" s="75"/>
      <c r="E145" s="83"/>
      <c r="F145" s="75"/>
      <c r="G145" s="519">
        <f t="shared" si="10"/>
        <v>0</v>
      </c>
      <c r="H145" s="76"/>
    </row>
    <row r="146" spans="1:8" x14ac:dyDescent="0.2">
      <c r="A146" s="76"/>
      <c r="B146" s="178"/>
      <c r="C146" s="179"/>
      <c r="D146" s="154"/>
      <c r="E146" s="154"/>
      <c r="F146" s="154"/>
      <c r="G146" s="155"/>
      <c r="H146" s="76"/>
    </row>
    <row r="147" spans="1:8" ht="15" x14ac:dyDescent="0.2">
      <c r="A147" s="76"/>
      <c r="B147" s="158" t="s">
        <v>205</v>
      </c>
      <c r="C147" s="159"/>
      <c r="D147" s="160"/>
      <c r="E147" s="587" t="str">
        <f>"Entgelt des Jahres "&amp;'A. Allgemeine Informationen'!$C$14</f>
        <v>Entgelt des Jahres 2023</v>
      </c>
      <c r="F147" s="587"/>
      <c r="G147" s="171" t="s">
        <v>227</v>
      </c>
      <c r="H147" s="76"/>
    </row>
    <row r="148" spans="1:8" ht="15" x14ac:dyDescent="0.2">
      <c r="A148" s="76"/>
      <c r="B148" s="177" t="s">
        <v>75</v>
      </c>
      <c r="C148" s="159" t="s">
        <v>66</v>
      </c>
      <c r="D148" s="162"/>
      <c r="E148" s="156"/>
      <c r="F148" s="156"/>
      <c r="G148" s="172" t="s">
        <v>160</v>
      </c>
      <c r="H148" s="76"/>
    </row>
    <row r="149" spans="1:8" ht="24.95" customHeight="1" x14ac:dyDescent="0.25">
      <c r="A149" s="76"/>
      <c r="B149" s="163"/>
      <c r="C149" s="77" t="s">
        <v>226</v>
      </c>
      <c r="D149" s="164" t="s">
        <v>76</v>
      </c>
      <c r="E149" s="78" t="s">
        <v>86</v>
      </c>
      <c r="F149" s="78" t="s">
        <v>76</v>
      </c>
      <c r="G149" s="173"/>
      <c r="H149" s="76"/>
    </row>
    <row r="150" spans="1:8" ht="15" thickBot="1" x14ac:dyDescent="0.25">
      <c r="A150" s="76"/>
      <c r="B150" s="163" t="s">
        <v>77</v>
      </c>
      <c r="C150" s="98"/>
      <c r="D150" s="165" t="s">
        <v>177</v>
      </c>
      <c r="E150" s="83"/>
      <c r="F150" s="95" t="s">
        <v>178</v>
      </c>
      <c r="G150" s="174">
        <f>C150*E150</f>
        <v>0</v>
      </c>
      <c r="H150" s="76"/>
    </row>
    <row r="151" spans="1:8" ht="15" thickBot="1" x14ac:dyDescent="0.25">
      <c r="A151" s="76"/>
      <c r="B151" s="163" t="s">
        <v>78</v>
      </c>
      <c r="C151" s="98"/>
      <c r="D151" s="165" t="s">
        <v>52</v>
      </c>
      <c r="E151" s="83"/>
      <c r="F151" s="95" t="s">
        <v>111</v>
      </c>
      <c r="G151" s="174">
        <f>C151*E151/100</f>
        <v>0</v>
      </c>
      <c r="H151" s="170" t="str">
        <f>IF(C148="bitte wählen"," ",C148)</f>
        <v xml:space="preserve"> </v>
      </c>
    </row>
    <row r="152" spans="1:8" x14ac:dyDescent="0.2">
      <c r="A152" s="76"/>
      <c r="B152" s="163" t="s">
        <v>21</v>
      </c>
      <c r="C152" s="98"/>
      <c r="D152" s="521" t="s">
        <v>386</v>
      </c>
      <c r="E152" s="83"/>
      <c r="F152" s="520" t="s">
        <v>385</v>
      </c>
      <c r="G152" s="174">
        <f>C152*E152</f>
        <v>0</v>
      </c>
      <c r="H152" s="76"/>
    </row>
    <row r="153" spans="1:8" ht="24.95" customHeight="1" x14ac:dyDescent="0.25">
      <c r="A153" s="76"/>
      <c r="B153" s="166" t="s">
        <v>384</v>
      </c>
      <c r="C153" s="99"/>
      <c r="D153" s="167"/>
      <c r="E153" s="157"/>
      <c r="F153" s="79"/>
      <c r="G153" s="175"/>
      <c r="H153" s="76"/>
    </row>
    <row r="154" spans="1:8" x14ac:dyDescent="0.2">
      <c r="A154" s="76"/>
      <c r="B154" s="168"/>
      <c r="C154" s="98"/>
      <c r="D154" s="75"/>
      <c r="E154" s="75"/>
      <c r="F154" s="75"/>
      <c r="G154" s="519">
        <f>C154*E154/IF(F154="ct",100,1)</f>
        <v>0</v>
      </c>
      <c r="H154" s="76"/>
    </row>
    <row r="155" spans="1:8" x14ac:dyDescent="0.2">
      <c r="A155" s="76"/>
      <c r="B155" s="168"/>
      <c r="C155" s="98"/>
      <c r="D155" s="75"/>
      <c r="E155" s="75"/>
      <c r="F155" s="75"/>
      <c r="G155" s="519">
        <f t="shared" ref="G155:G158" si="11">C155*E155/IF(F155="ct",100,1)</f>
        <v>0</v>
      </c>
      <c r="H155" s="76"/>
    </row>
    <row r="156" spans="1:8" x14ac:dyDescent="0.2">
      <c r="A156" s="76"/>
      <c r="B156" s="168"/>
      <c r="C156" s="98"/>
      <c r="D156" s="75"/>
      <c r="E156" s="75"/>
      <c r="F156" s="75"/>
      <c r="G156" s="519">
        <f t="shared" si="11"/>
        <v>0</v>
      </c>
      <c r="H156" s="76"/>
    </row>
    <row r="157" spans="1:8" x14ac:dyDescent="0.2">
      <c r="A157" s="76"/>
      <c r="B157" s="168"/>
      <c r="C157" s="98"/>
      <c r="D157" s="75"/>
      <c r="E157" s="83"/>
      <c r="F157" s="75"/>
      <c r="G157" s="519">
        <f t="shared" si="11"/>
        <v>0</v>
      </c>
      <c r="H157" s="76"/>
    </row>
    <row r="158" spans="1:8" x14ac:dyDescent="0.2">
      <c r="A158" s="76"/>
      <c r="B158" s="168"/>
      <c r="C158" s="98"/>
      <c r="D158" s="75"/>
      <c r="E158" s="83"/>
      <c r="F158" s="75"/>
      <c r="G158" s="519">
        <f t="shared" si="11"/>
        <v>0</v>
      </c>
      <c r="H158" s="76"/>
    </row>
    <row r="159" spans="1:8" x14ac:dyDescent="0.2">
      <c r="A159" s="76"/>
      <c r="B159" s="152"/>
      <c r="C159" s="169"/>
      <c r="D159" s="154"/>
      <c r="E159" s="154"/>
      <c r="F159" s="154"/>
      <c r="G159" s="155"/>
      <c r="H159" s="76"/>
    </row>
    <row r="160" spans="1:8" ht="15" x14ac:dyDescent="0.2">
      <c r="A160" s="76"/>
      <c r="B160" s="176" t="s">
        <v>206</v>
      </c>
      <c r="C160" s="151"/>
      <c r="D160" s="76"/>
      <c r="E160" s="585" t="str">
        <f>"Entgelt des Jahres "&amp;'A. Allgemeine Informationen'!$C$14</f>
        <v>Entgelt des Jahres 2023</v>
      </c>
      <c r="F160" s="586"/>
      <c r="G160" s="171" t="s">
        <v>227</v>
      </c>
      <c r="H160" s="76"/>
    </row>
    <row r="161" spans="1:8" ht="15" x14ac:dyDescent="0.2">
      <c r="A161" s="76"/>
      <c r="B161" s="177" t="s">
        <v>75</v>
      </c>
      <c r="C161" s="159" t="s">
        <v>66</v>
      </c>
      <c r="D161" s="76"/>
      <c r="E161" s="180"/>
      <c r="F161" s="156"/>
      <c r="G161" s="172" t="s">
        <v>160</v>
      </c>
      <c r="H161" s="76"/>
    </row>
    <row r="162" spans="1:8" ht="24.95" customHeight="1" x14ac:dyDescent="0.25">
      <c r="A162" s="76"/>
      <c r="B162" s="163"/>
      <c r="C162" s="77" t="s">
        <v>226</v>
      </c>
      <c r="D162" s="78" t="s">
        <v>76</v>
      </c>
      <c r="E162" s="181" t="s">
        <v>86</v>
      </c>
      <c r="F162" s="78" t="s">
        <v>76</v>
      </c>
      <c r="G162" s="173"/>
      <c r="H162" s="76"/>
    </row>
    <row r="163" spans="1:8" ht="15" thickBot="1" x14ac:dyDescent="0.25">
      <c r="A163" s="76"/>
      <c r="B163" s="163" t="s">
        <v>77</v>
      </c>
      <c r="C163" s="98"/>
      <c r="D163" s="95" t="s">
        <v>177</v>
      </c>
      <c r="E163" s="75"/>
      <c r="F163" s="95" t="s">
        <v>178</v>
      </c>
      <c r="G163" s="174">
        <f>C163*E163</f>
        <v>0</v>
      </c>
      <c r="H163" s="76"/>
    </row>
    <row r="164" spans="1:8" ht="15" thickBot="1" x14ac:dyDescent="0.25">
      <c r="A164" s="76"/>
      <c r="B164" s="163" t="s">
        <v>78</v>
      </c>
      <c r="C164" s="98"/>
      <c r="D164" s="95" t="s">
        <v>52</v>
      </c>
      <c r="E164" s="75"/>
      <c r="F164" s="95" t="s">
        <v>111</v>
      </c>
      <c r="G164" s="174">
        <f>C164*E164/100</f>
        <v>0</v>
      </c>
      <c r="H164" s="170" t="str">
        <f>IF(C161="bitte wählen"," ",C161)</f>
        <v xml:space="preserve"> </v>
      </c>
    </row>
    <row r="165" spans="1:8" x14ac:dyDescent="0.2">
      <c r="A165" s="76"/>
      <c r="B165" s="163" t="s">
        <v>21</v>
      </c>
      <c r="C165" s="98"/>
      <c r="D165" s="521" t="s">
        <v>386</v>
      </c>
      <c r="E165" s="83"/>
      <c r="F165" s="520" t="s">
        <v>385</v>
      </c>
      <c r="G165" s="174">
        <f>C165*E165</f>
        <v>0</v>
      </c>
      <c r="H165" s="76"/>
    </row>
    <row r="166" spans="1:8" ht="24.95" customHeight="1" x14ac:dyDescent="0.25">
      <c r="A166" s="76"/>
      <c r="B166" s="166" t="s">
        <v>384</v>
      </c>
      <c r="C166" s="99"/>
      <c r="D166" s="167"/>
      <c r="E166" s="157"/>
      <c r="F166" s="79"/>
      <c r="G166" s="175"/>
      <c r="H166" s="76"/>
    </row>
    <row r="167" spans="1:8" x14ac:dyDescent="0.2">
      <c r="A167" s="76"/>
      <c r="B167" s="168"/>
      <c r="C167" s="98"/>
      <c r="D167" s="75"/>
      <c r="E167" s="75"/>
      <c r="F167" s="75"/>
      <c r="G167" s="519">
        <f>C167*E167/IF(F167="ct",100,1)</f>
        <v>0</v>
      </c>
      <c r="H167" s="76"/>
    </row>
    <row r="168" spans="1:8" x14ac:dyDescent="0.2">
      <c r="A168" s="76"/>
      <c r="B168" s="168"/>
      <c r="C168" s="98"/>
      <c r="D168" s="75"/>
      <c r="E168" s="75"/>
      <c r="F168" s="75"/>
      <c r="G168" s="519">
        <f t="shared" ref="G168:G171" si="12">C168*E168/IF(F168="ct",100,1)</f>
        <v>0</v>
      </c>
      <c r="H168" s="76"/>
    </row>
    <row r="169" spans="1:8" x14ac:dyDescent="0.2">
      <c r="A169" s="76"/>
      <c r="B169" s="168"/>
      <c r="C169" s="98"/>
      <c r="D169" s="75"/>
      <c r="E169" s="75"/>
      <c r="F169" s="75"/>
      <c r="G169" s="519">
        <f t="shared" si="12"/>
        <v>0</v>
      </c>
      <c r="H169" s="76"/>
    </row>
    <row r="170" spans="1:8" x14ac:dyDescent="0.2">
      <c r="A170" s="76"/>
      <c r="B170" s="168"/>
      <c r="C170" s="98"/>
      <c r="D170" s="75"/>
      <c r="E170" s="83"/>
      <c r="F170" s="75"/>
      <c r="G170" s="519">
        <f t="shared" si="12"/>
        <v>0</v>
      </c>
      <c r="H170" s="76"/>
    </row>
    <row r="171" spans="1:8" x14ac:dyDescent="0.2">
      <c r="A171" s="76"/>
      <c r="B171" s="168"/>
      <c r="C171" s="98"/>
      <c r="D171" s="75"/>
      <c r="E171" s="83"/>
      <c r="F171" s="75"/>
      <c r="G171" s="519">
        <f t="shared" si="12"/>
        <v>0</v>
      </c>
      <c r="H171" s="76"/>
    </row>
    <row r="172" spans="1:8" x14ac:dyDescent="0.2">
      <c r="A172" s="76"/>
      <c r="B172" s="178"/>
      <c r="C172" s="179"/>
      <c r="D172" s="154"/>
      <c r="E172" s="154"/>
      <c r="F172" s="154"/>
      <c r="G172" s="155"/>
      <c r="H172" s="76"/>
    </row>
    <row r="173" spans="1:8" ht="15" x14ac:dyDescent="0.2">
      <c r="A173" s="76"/>
      <c r="B173" s="158" t="s">
        <v>207</v>
      </c>
      <c r="C173" s="159"/>
      <c r="D173" s="160"/>
      <c r="E173" s="587" t="str">
        <f>"Entgelt des Jahres "&amp;'A. Allgemeine Informationen'!$C$14</f>
        <v>Entgelt des Jahres 2023</v>
      </c>
      <c r="F173" s="587"/>
      <c r="G173" s="171" t="s">
        <v>227</v>
      </c>
      <c r="H173" s="76"/>
    </row>
    <row r="174" spans="1:8" ht="15" x14ac:dyDescent="0.2">
      <c r="A174" s="76"/>
      <c r="B174" s="177" t="s">
        <v>75</v>
      </c>
      <c r="C174" s="159" t="s">
        <v>66</v>
      </c>
      <c r="D174" s="162"/>
      <c r="E174" s="156"/>
      <c r="F174" s="156"/>
      <c r="G174" s="172" t="s">
        <v>160</v>
      </c>
      <c r="H174" s="76"/>
    </row>
    <row r="175" spans="1:8" ht="24.95" customHeight="1" x14ac:dyDescent="0.25">
      <c r="A175" s="76"/>
      <c r="B175" s="163"/>
      <c r="C175" s="77" t="s">
        <v>226</v>
      </c>
      <c r="D175" s="164" t="s">
        <v>76</v>
      </c>
      <c r="E175" s="78" t="s">
        <v>86</v>
      </c>
      <c r="F175" s="78" t="s">
        <v>76</v>
      </c>
      <c r="G175" s="173"/>
      <c r="H175" s="76"/>
    </row>
    <row r="176" spans="1:8" ht="15" thickBot="1" x14ac:dyDescent="0.25">
      <c r="A176" s="76"/>
      <c r="B176" s="163" t="s">
        <v>77</v>
      </c>
      <c r="C176" s="98"/>
      <c r="D176" s="165" t="s">
        <v>177</v>
      </c>
      <c r="E176" s="83"/>
      <c r="F176" s="95" t="s">
        <v>178</v>
      </c>
      <c r="G176" s="174">
        <f>C176*E176</f>
        <v>0</v>
      </c>
      <c r="H176" s="76"/>
    </row>
    <row r="177" spans="1:8" ht="15" thickBot="1" x14ac:dyDescent="0.25">
      <c r="A177" s="76"/>
      <c r="B177" s="163" t="s">
        <v>78</v>
      </c>
      <c r="C177" s="98"/>
      <c r="D177" s="165" t="s">
        <v>52</v>
      </c>
      <c r="E177" s="83"/>
      <c r="F177" s="95" t="s">
        <v>111</v>
      </c>
      <c r="G177" s="174">
        <f>C177*E177/100</f>
        <v>0</v>
      </c>
      <c r="H177" s="170" t="str">
        <f>IF(C174="bitte wählen"," ",C174)</f>
        <v xml:space="preserve"> </v>
      </c>
    </row>
    <row r="178" spans="1:8" x14ac:dyDescent="0.2">
      <c r="A178" s="76"/>
      <c r="B178" s="163" t="s">
        <v>21</v>
      </c>
      <c r="C178" s="98"/>
      <c r="D178" s="521" t="s">
        <v>386</v>
      </c>
      <c r="E178" s="83"/>
      <c r="F178" s="520" t="s">
        <v>385</v>
      </c>
      <c r="G178" s="174">
        <f>C178*E178</f>
        <v>0</v>
      </c>
      <c r="H178" s="76"/>
    </row>
    <row r="179" spans="1:8" ht="24.95" customHeight="1" x14ac:dyDescent="0.25">
      <c r="A179" s="76"/>
      <c r="B179" s="166" t="s">
        <v>384</v>
      </c>
      <c r="C179" s="99"/>
      <c r="D179" s="167"/>
      <c r="E179" s="157"/>
      <c r="F179" s="79"/>
      <c r="G179" s="175"/>
      <c r="H179" s="76"/>
    </row>
    <row r="180" spans="1:8" x14ac:dyDescent="0.2">
      <c r="A180" s="76"/>
      <c r="B180" s="168"/>
      <c r="C180" s="98"/>
      <c r="D180" s="75"/>
      <c r="E180" s="75"/>
      <c r="F180" s="75"/>
      <c r="G180" s="519">
        <f>C180*E180/IF(F180="ct",100,1)</f>
        <v>0</v>
      </c>
      <c r="H180" s="76"/>
    </row>
    <row r="181" spans="1:8" x14ac:dyDescent="0.2">
      <c r="A181" s="76"/>
      <c r="B181" s="168"/>
      <c r="C181" s="98"/>
      <c r="D181" s="75"/>
      <c r="E181" s="75"/>
      <c r="F181" s="75"/>
      <c r="G181" s="519">
        <f t="shared" ref="G181:G184" si="13">C181*E181/IF(F181="ct",100,1)</f>
        <v>0</v>
      </c>
      <c r="H181" s="76"/>
    </row>
    <row r="182" spans="1:8" x14ac:dyDescent="0.2">
      <c r="A182" s="76"/>
      <c r="B182" s="168"/>
      <c r="C182" s="98"/>
      <c r="D182" s="75"/>
      <c r="E182" s="75"/>
      <c r="F182" s="75"/>
      <c r="G182" s="519">
        <f t="shared" si="13"/>
        <v>0</v>
      </c>
      <c r="H182" s="76"/>
    </row>
    <row r="183" spans="1:8" x14ac:dyDescent="0.2">
      <c r="A183" s="76"/>
      <c r="B183" s="168"/>
      <c r="C183" s="98"/>
      <c r="D183" s="75"/>
      <c r="E183" s="83"/>
      <c r="F183" s="75"/>
      <c r="G183" s="519">
        <f t="shared" si="13"/>
        <v>0</v>
      </c>
      <c r="H183" s="76"/>
    </row>
    <row r="184" spans="1:8" x14ac:dyDescent="0.2">
      <c r="A184" s="76"/>
      <c r="B184" s="168"/>
      <c r="C184" s="98"/>
      <c r="D184" s="75"/>
      <c r="E184" s="83"/>
      <c r="F184" s="75"/>
      <c r="G184" s="519">
        <f t="shared" si="13"/>
        <v>0</v>
      </c>
      <c r="H184" s="76"/>
    </row>
    <row r="185" spans="1:8" x14ac:dyDescent="0.2">
      <c r="A185" s="76"/>
      <c r="B185" s="152"/>
      <c r="C185" s="154"/>
      <c r="D185" s="154"/>
      <c r="E185" s="154"/>
      <c r="F185" s="154"/>
      <c r="G185" s="155"/>
      <c r="H185" s="76"/>
    </row>
    <row r="186" spans="1:8" ht="15" x14ac:dyDescent="0.2">
      <c r="A186" s="76"/>
      <c r="B186" s="176" t="s">
        <v>208</v>
      </c>
      <c r="C186" s="151"/>
      <c r="D186" s="76"/>
      <c r="E186" s="585" t="str">
        <f>"Entgelt des Jahres "&amp;'A. Allgemeine Informationen'!$C$14</f>
        <v>Entgelt des Jahres 2023</v>
      </c>
      <c r="F186" s="586"/>
      <c r="G186" s="171" t="s">
        <v>227</v>
      </c>
      <c r="H186" s="76"/>
    </row>
    <row r="187" spans="1:8" ht="15" x14ac:dyDescent="0.2">
      <c r="A187" s="76"/>
      <c r="B187" s="177" t="s">
        <v>75</v>
      </c>
      <c r="C187" s="159" t="s">
        <v>66</v>
      </c>
      <c r="D187" s="76"/>
      <c r="E187" s="180"/>
      <c r="F187" s="156"/>
      <c r="G187" s="172" t="s">
        <v>160</v>
      </c>
      <c r="H187" s="76"/>
    </row>
    <row r="188" spans="1:8" ht="24.95" customHeight="1" x14ac:dyDescent="0.25">
      <c r="A188" s="76"/>
      <c r="B188" s="163"/>
      <c r="C188" s="77" t="s">
        <v>226</v>
      </c>
      <c r="D188" s="78" t="s">
        <v>76</v>
      </c>
      <c r="E188" s="181" t="s">
        <v>86</v>
      </c>
      <c r="F188" s="78" t="s">
        <v>76</v>
      </c>
      <c r="G188" s="173"/>
      <c r="H188" s="76"/>
    </row>
    <row r="189" spans="1:8" ht="15" thickBot="1" x14ac:dyDescent="0.25">
      <c r="A189" s="76"/>
      <c r="B189" s="163" t="s">
        <v>77</v>
      </c>
      <c r="C189" s="98"/>
      <c r="D189" s="95" t="s">
        <v>177</v>
      </c>
      <c r="E189" s="75"/>
      <c r="F189" s="95" t="s">
        <v>178</v>
      </c>
      <c r="G189" s="174">
        <f>C189*E189</f>
        <v>0</v>
      </c>
      <c r="H189" s="76"/>
    </row>
    <row r="190" spans="1:8" ht="15" thickBot="1" x14ac:dyDescent="0.25">
      <c r="A190" s="76"/>
      <c r="B190" s="163" t="s">
        <v>78</v>
      </c>
      <c r="C190" s="98"/>
      <c r="D190" s="95" t="s">
        <v>52</v>
      </c>
      <c r="E190" s="75"/>
      <c r="F190" s="95" t="s">
        <v>111</v>
      </c>
      <c r="G190" s="174">
        <f>C190*E190/100</f>
        <v>0</v>
      </c>
      <c r="H190" s="170" t="str">
        <f>IF(C187="bitte wählen"," ",C187)</f>
        <v xml:space="preserve"> </v>
      </c>
    </row>
    <row r="191" spans="1:8" x14ac:dyDescent="0.2">
      <c r="A191" s="76"/>
      <c r="B191" s="163" t="s">
        <v>21</v>
      </c>
      <c r="C191" s="98"/>
      <c r="D191" s="521" t="s">
        <v>386</v>
      </c>
      <c r="E191" s="83"/>
      <c r="F191" s="520" t="s">
        <v>385</v>
      </c>
      <c r="G191" s="174">
        <f>C191*E191</f>
        <v>0</v>
      </c>
      <c r="H191" s="76"/>
    </row>
    <row r="192" spans="1:8" ht="24.95" customHeight="1" x14ac:dyDescent="0.25">
      <c r="A192" s="76"/>
      <c r="B192" s="166" t="s">
        <v>384</v>
      </c>
      <c r="C192" s="99"/>
      <c r="D192" s="167"/>
      <c r="E192" s="157"/>
      <c r="F192" s="79"/>
      <c r="G192" s="175"/>
      <c r="H192" s="76"/>
    </row>
    <row r="193" spans="1:8" x14ac:dyDescent="0.2">
      <c r="A193" s="76"/>
      <c r="B193" s="168"/>
      <c r="C193" s="98"/>
      <c r="D193" s="75"/>
      <c r="E193" s="75"/>
      <c r="F193" s="75"/>
      <c r="G193" s="519">
        <f>C193*E193/IF(F193="ct",100,1)</f>
        <v>0</v>
      </c>
      <c r="H193" s="76"/>
    </row>
    <row r="194" spans="1:8" x14ac:dyDescent="0.2">
      <c r="A194" s="76"/>
      <c r="B194" s="168"/>
      <c r="C194" s="98"/>
      <c r="D194" s="75"/>
      <c r="E194" s="75"/>
      <c r="F194" s="75"/>
      <c r="G194" s="519">
        <f t="shared" ref="G194:G197" si="14">C194*E194/IF(F194="ct",100,1)</f>
        <v>0</v>
      </c>
      <c r="H194" s="76"/>
    </row>
    <row r="195" spans="1:8" x14ac:dyDescent="0.2">
      <c r="A195" s="76"/>
      <c r="B195" s="168"/>
      <c r="C195" s="98"/>
      <c r="D195" s="75"/>
      <c r="E195" s="75"/>
      <c r="F195" s="75"/>
      <c r="G195" s="519">
        <f t="shared" si="14"/>
        <v>0</v>
      </c>
      <c r="H195" s="76"/>
    </row>
    <row r="196" spans="1:8" x14ac:dyDescent="0.2">
      <c r="A196" s="76"/>
      <c r="B196" s="168"/>
      <c r="C196" s="98"/>
      <c r="D196" s="75"/>
      <c r="E196" s="83"/>
      <c r="F196" s="75"/>
      <c r="G196" s="519">
        <f t="shared" si="14"/>
        <v>0</v>
      </c>
      <c r="H196" s="76"/>
    </row>
    <row r="197" spans="1:8" x14ac:dyDescent="0.2">
      <c r="A197" s="76"/>
      <c r="B197" s="168"/>
      <c r="C197" s="98"/>
      <c r="D197" s="75"/>
      <c r="E197" s="83"/>
      <c r="F197" s="75"/>
      <c r="G197" s="519">
        <f t="shared" si="14"/>
        <v>0</v>
      </c>
      <c r="H197" s="76"/>
    </row>
    <row r="198" spans="1:8" x14ac:dyDescent="0.2">
      <c r="A198" s="76"/>
      <c r="B198" s="178"/>
      <c r="C198" s="179"/>
      <c r="D198" s="154"/>
      <c r="E198" s="154"/>
      <c r="F198" s="154"/>
      <c r="G198" s="155"/>
      <c r="H198" s="76"/>
    </row>
    <row r="199" spans="1:8" ht="15" x14ac:dyDescent="0.2">
      <c r="A199" s="76"/>
      <c r="B199" s="158" t="s">
        <v>209</v>
      </c>
      <c r="C199" s="159"/>
      <c r="D199" s="160"/>
      <c r="E199" s="587" t="str">
        <f>"Entgelt des Jahres "&amp;'A. Allgemeine Informationen'!$C$14</f>
        <v>Entgelt des Jahres 2023</v>
      </c>
      <c r="F199" s="587"/>
      <c r="G199" s="171" t="s">
        <v>227</v>
      </c>
      <c r="H199" s="76"/>
    </row>
    <row r="200" spans="1:8" ht="15" x14ac:dyDescent="0.2">
      <c r="A200" s="76"/>
      <c r="B200" s="177" t="s">
        <v>75</v>
      </c>
      <c r="C200" s="159" t="s">
        <v>66</v>
      </c>
      <c r="D200" s="162"/>
      <c r="E200" s="156"/>
      <c r="F200" s="156"/>
      <c r="G200" s="172" t="s">
        <v>160</v>
      </c>
      <c r="H200" s="76"/>
    </row>
    <row r="201" spans="1:8" ht="24.95" customHeight="1" x14ac:dyDescent="0.25">
      <c r="A201" s="76"/>
      <c r="B201" s="163"/>
      <c r="C201" s="77" t="s">
        <v>226</v>
      </c>
      <c r="D201" s="164" t="s">
        <v>76</v>
      </c>
      <c r="E201" s="78" t="s">
        <v>86</v>
      </c>
      <c r="F201" s="78" t="s">
        <v>76</v>
      </c>
      <c r="G201" s="173"/>
      <c r="H201" s="76"/>
    </row>
    <row r="202" spans="1:8" ht="15" thickBot="1" x14ac:dyDescent="0.25">
      <c r="A202" s="76"/>
      <c r="B202" s="163" t="s">
        <v>77</v>
      </c>
      <c r="C202" s="98"/>
      <c r="D202" s="165" t="s">
        <v>177</v>
      </c>
      <c r="E202" s="83"/>
      <c r="F202" s="95" t="s">
        <v>178</v>
      </c>
      <c r="G202" s="174">
        <f>C202*E202</f>
        <v>0</v>
      </c>
      <c r="H202" s="76"/>
    </row>
    <row r="203" spans="1:8" ht="15" thickBot="1" x14ac:dyDescent="0.25">
      <c r="A203" s="76"/>
      <c r="B203" s="163" t="s">
        <v>78</v>
      </c>
      <c r="C203" s="98"/>
      <c r="D203" s="165" t="s">
        <v>52</v>
      </c>
      <c r="E203" s="83"/>
      <c r="F203" s="95" t="s">
        <v>111</v>
      </c>
      <c r="G203" s="174">
        <f>C203*E203/100</f>
        <v>0</v>
      </c>
      <c r="H203" s="170" t="str">
        <f>IF(C200="bitte wählen"," ",C200)</f>
        <v xml:space="preserve"> </v>
      </c>
    </row>
    <row r="204" spans="1:8" x14ac:dyDescent="0.2">
      <c r="A204" s="76"/>
      <c r="B204" s="163" t="s">
        <v>21</v>
      </c>
      <c r="C204" s="98"/>
      <c r="D204" s="521" t="s">
        <v>386</v>
      </c>
      <c r="E204" s="83"/>
      <c r="F204" s="520" t="s">
        <v>385</v>
      </c>
      <c r="G204" s="174">
        <f>C204*E204</f>
        <v>0</v>
      </c>
      <c r="H204" s="76"/>
    </row>
    <row r="205" spans="1:8" ht="24.95" customHeight="1" x14ac:dyDescent="0.25">
      <c r="A205" s="76"/>
      <c r="B205" s="166" t="s">
        <v>384</v>
      </c>
      <c r="C205" s="99"/>
      <c r="D205" s="167"/>
      <c r="E205" s="157"/>
      <c r="F205" s="79"/>
      <c r="G205" s="175"/>
      <c r="H205" s="76"/>
    </row>
    <row r="206" spans="1:8" x14ac:dyDescent="0.2">
      <c r="A206" s="76"/>
      <c r="B206" s="168"/>
      <c r="C206" s="98"/>
      <c r="D206" s="75"/>
      <c r="E206" s="75"/>
      <c r="F206" s="75"/>
      <c r="G206" s="519">
        <f>C206*E206/IF(F206="ct",100,1)</f>
        <v>0</v>
      </c>
      <c r="H206" s="76"/>
    </row>
    <row r="207" spans="1:8" x14ac:dyDescent="0.2">
      <c r="A207" s="76"/>
      <c r="B207" s="168"/>
      <c r="C207" s="98"/>
      <c r="D207" s="75"/>
      <c r="E207" s="75"/>
      <c r="F207" s="75"/>
      <c r="G207" s="519">
        <f t="shared" ref="G207:G210" si="15">C207*E207/IF(F207="ct",100,1)</f>
        <v>0</v>
      </c>
      <c r="H207" s="76"/>
    </row>
    <row r="208" spans="1:8" x14ac:dyDescent="0.2">
      <c r="A208" s="76"/>
      <c r="B208" s="168"/>
      <c r="C208" s="98"/>
      <c r="D208" s="75"/>
      <c r="E208" s="75"/>
      <c r="F208" s="75"/>
      <c r="G208" s="519">
        <f t="shared" si="15"/>
        <v>0</v>
      </c>
      <c r="H208" s="76"/>
    </row>
    <row r="209" spans="1:8" x14ac:dyDescent="0.2">
      <c r="A209" s="76"/>
      <c r="B209" s="168"/>
      <c r="C209" s="98"/>
      <c r="D209" s="75"/>
      <c r="E209" s="83"/>
      <c r="F209" s="75"/>
      <c r="G209" s="519">
        <f t="shared" si="15"/>
        <v>0</v>
      </c>
      <c r="H209" s="76"/>
    </row>
    <row r="210" spans="1:8" x14ac:dyDescent="0.2">
      <c r="A210" s="76"/>
      <c r="B210" s="168"/>
      <c r="C210" s="98"/>
      <c r="D210" s="75"/>
      <c r="E210" s="83"/>
      <c r="F210" s="75"/>
      <c r="G210" s="519">
        <f t="shared" si="15"/>
        <v>0</v>
      </c>
      <c r="H210" s="76"/>
    </row>
    <row r="211" spans="1:8" x14ac:dyDescent="0.2">
      <c r="A211" s="76"/>
      <c r="B211" s="152"/>
      <c r="C211" s="154"/>
      <c r="D211" s="154"/>
      <c r="E211" s="154"/>
      <c r="F211" s="154"/>
      <c r="G211" s="155"/>
      <c r="H211" s="76"/>
    </row>
    <row r="212" spans="1:8" ht="15" x14ac:dyDescent="0.2">
      <c r="A212" s="76"/>
      <c r="B212" s="176" t="s">
        <v>210</v>
      </c>
      <c r="C212" s="151"/>
      <c r="D212" s="76"/>
      <c r="E212" s="585" t="str">
        <f>"Entgelt des Jahres "&amp;'A. Allgemeine Informationen'!$C$14</f>
        <v>Entgelt des Jahres 2023</v>
      </c>
      <c r="F212" s="586"/>
      <c r="G212" s="171" t="s">
        <v>227</v>
      </c>
      <c r="H212" s="76"/>
    </row>
    <row r="213" spans="1:8" ht="15" x14ac:dyDescent="0.2">
      <c r="A213" s="76"/>
      <c r="B213" s="177" t="s">
        <v>75</v>
      </c>
      <c r="C213" s="159" t="s">
        <v>66</v>
      </c>
      <c r="D213" s="76"/>
      <c r="E213" s="180"/>
      <c r="F213" s="156"/>
      <c r="G213" s="172" t="s">
        <v>160</v>
      </c>
      <c r="H213" s="76"/>
    </row>
    <row r="214" spans="1:8" ht="24.95" customHeight="1" x14ac:dyDescent="0.25">
      <c r="A214" s="76"/>
      <c r="B214" s="163"/>
      <c r="C214" s="77" t="s">
        <v>226</v>
      </c>
      <c r="D214" s="78" t="s">
        <v>76</v>
      </c>
      <c r="E214" s="181" t="s">
        <v>86</v>
      </c>
      <c r="F214" s="78" t="s">
        <v>76</v>
      </c>
      <c r="G214" s="173"/>
      <c r="H214" s="76"/>
    </row>
    <row r="215" spans="1:8" ht="15" thickBot="1" x14ac:dyDescent="0.25">
      <c r="A215" s="76"/>
      <c r="B215" s="163" t="s">
        <v>77</v>
      </c>
      <c r="C215" s="98"/>
      <c r="D215" s="95" t="s">
        <v>177</v>
      </c>
      <c r="E215" s="75"/>
      <c r="F215" s="95" t="s">
        <v>178</v>
      </c>
      <c r="G215" s="174">
        <f>C215*E215</f>
        <v>0</v>
      </c>
      <c r="H215" s="76"/>
    </row>
    <row r="216" spans="1:8" ht="15" thickBot="1" x14ac:dyDescent="0.25">
      <c r="A216" s="76"/>
      <c r="B216" s="163" t="s">
        <v>78</v>
      </c>
      <c r="C216" s="98"/>
      <c r="D216" s="95" t="s">
        <v>52</v>
      </c>
      <c r="E216" s="75"/>
      <c r="F216" s="95" t="s">
        <v>111</v>
      </c>
      <c r="G216" s="174">
        <f>C216*E216/100</f>
        <v>0</v>
      </c>
      <c r="H216" s="170" t="str">
        <f>IF(C213="bitte wählen"," ",C213)</f>
        <v xml:space="preserve"> </v>
      </c>
    </row>
    <row r="217" spans="1:8" x14ac:dyDescent="0.2">
      <c r="A217" s="76"/>
      <c r="B217" s="163" t="s">
        <v>21</v>
      </c>
      <c r="C217" s="98"/>
      <c r="D217" s="521" t="s">
        <v>386</v>
      </c>
      <c r="E217" s="83"/>
      <c r="F217" s="520" t="s">
        <v>385</v>
      </c>
      <c r="G217" s="174">
        <f>C217*E217</f>
        <v>0</v>
      </c>
      <c r="H217" s="76"/>
    </row>
    <row r="218" spans="1:8" ht="24.95" customHeight="1" x14ac:dyDescent="0.25">
      <c r="A218" s="76"/>
      <c r="B218" s="166" t="s">
        <v>384</v>
      </c>
      <c r="C218" s="99"/>
      <c r="D218" s="167"/>
      <c r="E218" s="157"/>
      <c r="F218" s="79"/>
      <c r="G218" s="175"/>
      <c r="H218" s="76"/>
    </row>
    <row r="219" spans="1:8" x14ac:dyDescent="0.2">
      <c r="A219" s="76"/>
      <c r="B219" s="168"/>
      <c r="C219" s="98"/>
      <c r="D219" s="75"/>
      <c r="E219" s="75"/>
      <c r="F219" s="75"/>
      <c r="G219" s="519">
        <f>C219*E219/IF(F219="ct",100,1)</f>
        <v>0</v>
      </c>
      <c r="H219" s="76"/>
    </row>
    <row r="220" spans="1:8" x14ac:dyDescent="0.2">
      <c r="A220" s="76"/>
      <c r="B220" s="168"/>
      <c r="C220" s="98"/>
      <c r="D220" s="75"/>
      <c r="E220" s="75"/>
      <c r="F220" s="75"/>
      <c r="G220" s="519">
        <f t="shared" ref="G220:G223" si="16">C220*E220/IF(F220="ct",100,1)</f>
        <v>0</v>
      </c>
      <c r="H220" s="76"/>
    </row>
    <row r="221" spans="1:8" x14ac:dyDescent="0.2">
      <c r="A221" s="76"/>
      <c r="B221" s="168"/>
      <c r="C221" s="98"/>
      <c r="D221" s="75"/>
      <c r="E221" s="75"/>
      <c r="F221" s="75"/>
      <c r="G221" s="519">
        <f t="shared" si="16"/>
        <v>0</v>
      </c>
      <c r="H221" s="76"/>
    </row>
    <row r="222" spans="1:8" x14ac:dyDescent="0.2">
      <c r="A222" s="76"/>
      <c r="B222" s="168"/>
      <c r="C222" s="98"/>
      <c r="D222" s="75"/>
      <c r="E222" s="83"/>
      <c r="F222" s="75"/>
      <c r="G222" s="519">
        <f t="shared" si="16"/>
        <v>0</v>
      </c>
      <c r="H222" s="76"/>
    </row>
    <row r="223" spans="1:8" x14ac:dyDescent="0.2">
      <c r="A223" s="76"/>
      <c r="B223" s="168"/>
      <c r="C223" s="98"/>
      <c r="D223" s="75"/>
      <c r="E223" s="83"/>
      <c r="F223" s="75"/>
      <c r="G223" s="519">
        <f t="shared" si="16"/>
        <v>0</v>
      </c>
      <c r="H223" s="76"/>
    </row>
    <row r="224" spans="1:8" x14ac:dyDescent="0.2">
      <c r="A224" s="76"/>
      <c r="B224" s="178"/>
      <c r="C224" s="179"/>
      <c r="D224" s="154"/>
      <c r="E224" s="154"/>
      <c r="F224" s="154"/>
      <c r="G224" s="155"/>
      <c r="H224" s="76"/>
    </row>
    <row r="225" spans="1:8" ht="15" x14ac:dyDescent="0.2">
      <c r="A225" s="76"/>
      <c r="B225" s="158" t="s">
        <v>211</v>
      </c>
      <c r="C225" s="159"/>
      <c r="D225" s="160"/>
      <c r="E225" s="587" t="str">
        <f>"Entgelt des Jahres "&amp;'A. Allgemeine Informationen'!$C$14</f>
        <v>Entgelt des Jahres 2023</v>
      </c>
      <c r="F225" s="587"/>
      <c r="G225" s="171" t="s">
        <v>227</v>
      </c>
      <c r="H225" s="76"/>
    </row>
    <row r="226" spans="1:8" ht="15" x14ac:dyDescent="0.2">
      <c r="A226" s="76"/>
      <c r="B226" s="177" t="s">
        <v>75</v>
      </c>
      <c r="C226" s="159" t="s">
        <v>66</v>
      </c>
      <c r="D226" s="162"/>
      <c r="E226" s="156"/>
      <c r="F226" s="156"/>
      <c r="G226" s="172" t="s">
        <v>160</v>
      </c>
      <c r="H226" s="76"/>
    </row>
    <row r="227" spans="1:8" ht="24.95" customHeight="1" x14ac:dyDescent="0.25">
      <c r="A227" s="76"/>
      <c r="B227" s="163"/>
      <c r="C227" s="77" t="s">
        <v>226</v>
      </c>
      <c r="D227" s="164" t="s">
        <v>76</v>
      </c>
      <c r="E227" s="78" t="s">
        <v>86</v>
      </c>
      <c r="F227" s="78" t="s">
        <v>76</v>
      </c>
      <c r="G227" s="173"/>
      <c r="H227" s="76"/>
    </row>
    <row r="228" spans="1:8" ht="15" thickBot="1" x14ac:dyDescent="0.25">
      <c r="A228" s="76"/>
      <c r="B228" s="163" t="s">
        <v>77</v>
      </c>
      <c r="C228" s="98"/>
      <c r="D228" s="165" t="s">
        <v>177</v>
      </c>
      <c r="E228" s="83"/>
      <c r="F228" s="95" t="s">
        <v>178</v>
      </c>
      <c r="G228" s="174">
        <f>C228*E228</f>
        <v>0</v>
      </c>
      <c r="H228" s="76"/>
    </row>
    <row r="229" spans="1:8" ht="15" thickBot="1" x14ac:dyDescent="0.25">
      <c r="A229" s="76"/>
      <c r="B229" s="163" t="s">
        <v>78</v>
      </c>
      <c r="C229" s="98"/>
      <c r="D229" s="165" t="s">
        <v>52</v>
      </c>
      <c r="E229" s="83"/>
      <c r="F229" s="95" t="s">
        <v>111</v>
      </c>
      <c r="G229" s="174">
        <f>C229*E229/100</f>
        <v>0</v>
      </c>
      <c r="H229" s="170" t="str">
        <f>IF(C226="bitte wählen"," ",C226)</f>
        <v xml:space="preserve"> </v>
      </c>
    </row>
    <row r="230" spans="1:8" x14ac:dyDescent="0.2">
      <c r="A230" s="76"/>
      <c r="B230" s="163" t="s">
        <v>21</v>
      </c>
      <c r="C230" s="98"/>
      <c r="D230" s="521" t="s">
        <v>386</v>
      </c>
      <c r="E230" s="83"/>
      <c r="F230" s="520" t="s">
        <v>385</v>
      </c>
      <c r="G230" s="174">
        <f>C230*E230</f>
        <v>0</v>
      </c>
      <c r="H230" s="76"/>
    </row>
    <row r="231" spans="1:8" ht="24.95" customHeight="1" x14ac:dyDescent="0.25">
      <c r="A231" s="76"/>
      <c r="B231" s="166" t="s">
        <v>384</v>
      </c>
      <c r="C231" s="99"/>
      <c r="D231" s="167"/>
      <c r="E231" s="157"/>
      <c r="F231" s="79"/>
      <c r="G231" s="175"/>
      <c r="H231" s="76"/>
    </row>
    <row r="232" spans="1:8" x14ac:dyDescent="0.2">
      <c r="A232" s="76"/>
      <c r="B232" s="168"/>
      <c r="C232" s="98"/>
      <c r="D232" s="75"/>
      <c r="E232" s="75"/>
      <c r="F232" s="75"/>
      <c r="G232" s="519">
        <f>C232*E232/IF(F232="ct",100,1)</f>
        <v>0</v>
      </c>
      <c r="H232" s="76"/>
    </row>
    <row r="233" spans="1:8" x14ac:dyDescent="0.2">
      <c r="A233" s="76"/>
      <c r="B233" s="168"/>
      <c r="C233" s="98"/>
      <c r="D233" s="75"/>
      <c r="E233" s="75"/>
      <c r="F233" s="75"/>
      <c r="G233" s="519">
        <f t="shared" ref="G233:G236" si="17">C233*E233/IF(F233="ct",100,1)</f>
        <v>0</v>
      </c>
      <c r="H233" s="76"/>
    </row>
    <row r="234" spans="1:8" x14ac:dyDescent="0.2">
      <c r="A234" s="76"/>
      <c r="B234" s="168"/>
      <c r="C234" s="98"/>
      <c r="D234" s="75"/>
      <c r="E234" s="75"/>
      <c r="F234" s="75"/>
      <c r="G234" s="519">
        <f t="shared" si="17"/>
        <v>0</v>
      </c>
      <c r="H234" s="76"/>
    </row>
    <row r="235" spans="1:8" x14ac:dyDescent="0.2">
      <c r="A235" s="76"/>
      <c r="B235" s="168"/>
      <c r="C235" s="98"/>
      <c r="D235" s="75"/>
      <c r="E235" s="83"/>
      <c r="F235" s="75"/>
      <c r="G235" s="519">
        <f t="shared" si="17"/>
        <v>0</v>
      </c>
      <c r="H235" s="76"/>
    </row>
    <row r="236" spans="1:8" x14ac:dyDescent="0.2">
      <c r="A236" s="76"/>
      <c r="B236" s="168"/>
      <c r="C236" s="98"/>
      <c r="D236" s="75"/>
      <c r="E236" s="83"/>
      <c r="F236" s="75"/>
      <c r="G236" s="519">
        <f t="shared" si="17"/>
        <v>0</v>
      </c>
      <c r="H236" s="76"/>
    </row>
    <row r="237" spans="1:8" x14ac:dyDescent="0.2">
      <c r="A237" s="76"/>
      <c r="B237" s="152"/>
      <c r="C237" s="154"/>
      <c r="D237" s="154"/>
      <c r="E237" s="154"/>
      <c r="F237" s="154"/>
      <c r="G237" s="155"/>
      <c r="H237" s="76"/>
    </row>
    <row r="238" spans="1:8" ht="15" x14ac:dyDescent="0.2">
      <c r="A238" s="76"/>
      <c r="B238" s="176" t="s">
        <v>212</v>
      </c>
      <c r="C238" s="151"/>
      <c r="D238" s="76"/>
      <c r="E238" s="585" t="str">
        <f>"Entgelt des Jahres "&amp;'A. Allgemeine Informationen'!$C$14</f>
        <v>Entgelt des Jahres 2023</v>
      </c>
      <c r="F238" s="586"/>
      <c r="G238" s="171" t="s">
        <v>227</v>
      </c>
      <c r="H238" s="76"/>
    </row>
    <row r="239" spans="1:8" ht="15" x14ac:dyDescent="0.2">
      <c r="A239" s="76"/>
      <c r="B239" s="177" t="s">
        <v>75</v>
      </c>
      <c r="C239" s="159" t="s">
        <v>66</v>
      </c>
      <c r="D239" s="76"/>
      <c r="E239" s="180"/>
      <c r="F239" s="156"/>
      <c r="G239" s="172" t="s">
        <v>160</v>
      </c>
      <c r="H239" s="76"/>
    </row>
    <row r="240" spans="1:8" ht="24.95" customHeight="1" x14ac:dyDescent="0.25">
      <c r="A240" s="76"/>
      <c r="B240" s="163"/>
      <c r="C240" s="77" t="s">
        <v>226</v>
      </c>
      <c r="D240" s="78" t="s">
        <v>76</v>
      </c>
      <c r="E240" s="181" t="s">
        <v>86</v>
      </c>
      <c r="F240" s="78" t="s">
        <v>76</v>
      </c>
      <c r="G240" s="173"/>
      <c r="H240" s="76"/>
    </row>
    <row r="241" spans="1:8" ht="15" thickBot="1" x14ac:dyDescent="0.25">
      <c r="A241" s="76"/>
      <c r="B241" s="163" t="s">
        <v>77</v>
      </c>
      <c r="C241" s="98"/>
      <c r="D241" s="95" t="s">
        <v>177</v>
      </c>
      <c r="E241" s="75"/>
      <c r="F241" s="95" t="s">
        <v>178</v>
      </c>
      <c r="G241" s="174">
        <f>C241*E241</f>
        <v>0</v>
      </c>
      <c r="H241" s="76"/>
    </row>
    <row r="242" spans="1:8" ht="15" thickBot="1" x14ac:dyDescent="0.25">
      <c r="A242" s="76"/>
      <c r="B242" s="163" t="s">
        <v>78</v>
      </c>
      <c r="C242" s="98"/>
      <c r="D242" s="95" t="s">
        <v>52</v>
      </c>
      <c r="E242" s="75"/>
      <c r="F242" s="95" t="s">
        <v>111</v>
      </c>
      <c r="G242" s="174">
        <f>C242*E242/100</f>
        <v>0</v>
      </c>
      <c r="H242" s="170" t="str">
        <f>IF(C239="bitte wählen"," ",C239)</f>
        <v xml:space="preserve"> </v>
      </c>
    </row>
    <row r="243" spans="1:8" x14ac:dyDescent="0.2">
      <c r="A243" s="76"/>
      <c r="B243" s="163" t="s">
        <v>21</v>
      </c>
      <c r="C243" s="98"/>
      <c r="D243" s="521" t="s">
        <v>386</v>
      </c>
      <c r="E243" s="83"/>
      <c r="F243" s="520" t="s">
        <v>385</v>
      </c>
      <c r="G243" s="174">
        <f>C243*E243</f>
        <v>0</v>
      </c>
      <c r="H243" s="76"/>
    </row>
    <row r="244" spans="1:8" ht="24.95" customHeight="1" x14ac:dyDescent="0.25">
      <c r="A244" s="76"/>
      <c r="B244" s="166" t="s">
        <v>384</v>
      </c>
      <c r="C244" s="99"/>
      <c r="D244" s="167"/>
      <c r="E244" s="157"/>
      <c r="F244" s="79"/>
      <c r="G244" s="175"/>
      <c r="H244" s="76"/>
    </row>
    <row r="245" spans="1:8" x14ac:dyDescent="0.2">
      <c r="A245" s="76"/>
      <c r="B245" s="168"/>
      <c r="C245" s="98"/>
      <c r="D245" s="75"/>
      <c r="E245" s="75"/>
      <c r="F245" s="75"/>
      <c r="G245" s="519">
        <f>C245*E245/IF(F245="ct",100,1)</f>
        <v>0</v>
      </c>
      <c r="H245" s="76"/>
    </row>
    <row r="246" spans="1:8" x14ac:dyDescent="0.2">
      <c r="A246" s="76"/>
      <c r="B246" s="168"/>
      <c r="C246" s="98"/>
      <c r="D246" s="75"/>
      <c r="E246" s="75"/>
      <c r="F246" s="75"/>
      <c r="G246" s="519">
        <f t="shared" ref="G246:G249" si="18">C246*E246/IF(F246="ct",100,1)</f>
        <v>0</v>
      </c>
      <c r="H246" s="76"/>
    </row>
    <row r="247" spans="1:8" x14ac:dyDescent="0.2">
      <c r="A247" s="76"/>
      <c r="B247" s="168"/>
      <c r="C247" s="98"/>
      <c r="D247" s="75"/>
      <c r="E247" s="75"/>
      <c r="F247" s="75"/>
      <c r="G247" s="519">
        <f t="shared" si="18"/>
        <v>0</v>
      </c>
      <c r="H247" s="76"/>
    </row>
    <row r="248" spans="1:8" x14ac:dyDescent="0.2">
      <c r="A248" s="76"/>
      <c r="B248" s="168"/>
      <c r="C248" s="98"/>
      <c r="D248" s="75"/>
      <c r="E248" s="83"/>
      <c r="F248" s="75"/>
      <c r="G248" s="519">
        <f t="shared" si="18"/>
        <v>0</v>
      </c>
      <c r="H248" s="76"/>
    </row>
    <row r="249" spans="1:8" x14ac:dyDescent="0.2">
      <c r="A249" s="76"/>
      <c r="B249" s="168"/>
      <c r="C249" s="98"/>
      <c r="D249" s="75"/>
      <c r="E249" s="83"/>
      <c r="F249" s="75"/>
      <c r="G249" s="519">
        <f t="shared" si="18"/>
        <v>0</v>
      </c>
      <c r="H249" s="76"/>
    </row>
    <row r="250" spans="1:8" x14ac:dyDescent="0.2">
      <c r="A250" s="76"/>
      <c r="B250" s="178"/>
      <c r="C250" s="179"/>
      <c r="D250" s="154"/>
      <c r="E250" s="154"/>
      <c r="F250" s="154"/>
      <c r="G250" s="155"/>
      <c r="H250" s="76"/>
    </row>
    <row r="251" spans="1:8" ht="15" x14ac:dyDescent="0.2">
      <c r="A251" s="76"/>
      <c r="B251" s="158" t="s">
        <v>213</v>
      </c>
      <c r="C251" s="159"/>
      <c r="D251" s="160"/>
      <c r="E251" s="587" t="str">
        <f>"Entgelt des Jahres "&amp;'A. Allgemeine Informationen'!$C$14</f>
        <v>Entgelt des Jahres 2023</v>
      </c>
      <c r="F251" s="587"/>
      <c r="G251" s="171" t="s">
        <v>227</v>
      </c>
      <c r="H251" s="76"/>
    </row>
    <row r="252" spans="1:8" ht="15" x14ac:dyDescent="0.2">
      <c r="A252" s="76"/>
      <c r="B252" s="177" t="s">
        <v>75</v>
      </c>
      <c r="C252" s="159" t="s">
        <v>66</v>
      </c>
      <c r="D252" s="162"/>
      <c r="E252" s="156"/>
      <c r="F252" s="156"/>
      <c r="G252" s="172" t="s">
        <v>160</v>
      </c>
      <c r="H252" s="76"/>
    </row>
    <row r="253" spans="1:8" ht="24.95" customHeight="1" x14ac:dyDescent="0.25">
      <c r="A253" s="76"/>
      <c r="B253" s="163"/>
      <c r="C253" s="77" t="s">
        <v>226</v>
      </c>
      <c r="D253" s="164" t="s">
        <v>76</v>
      </c>
      <c r="E253" s="78" t="s">
        <v>86</v>
      </c>
      <c r="F253" s="78" t="s">
        <v>76</v>
      </c>
      <c r="G253" s="173"/>
      <c r="H253" s="76"/>
    </row>
    <row r="254" spans="1:8" ht="15" thickBot="1" x14ac:dyDescent="0.25">
      <c r="A254" s="76"/>
      <c r="B254" s="163" t="s">
        <v>77</v>
      </c>
      <c r="C254" s="98"/>
      <c r="D254" s="165" t="s">
        <v>177</v>
      </c>
      <c r="E254" s="83"/>
      <c r="F254" s="95" t="s">
        <v>178</v>
      </c>
      <c r="G254" s="174">
        <f>C254*E254</f>
        <v>0</v>
      </c>
      <c r="H254" s="76"/>
    </row>
    <row r="255" spans="1:8" ht="15" thickBot="1" x14ac:dyDescent="0.25">
      <c r="A255" s="76"/>
      <c r="B255" s="163" t="s">
        <v>78</v>
      </c>
      <c r="C255" s="98"/>
      <c r="D255" s="165" t="s">
        <v>52</v>
      </c>
      <c r="E255" s="83"/>
      <c r="F255" s="95" t="s">
        <v>111</v>
      </c>
      <c r="G255" s="174">
        <f>C255*E255/100</f>
        <v>0</v>
      </c>
      <c r="H255" s="170" t="str">
        <f>IF(C252="bitte wählen"," ",C252)</f>
        <v xml:space="preserve"> </v>
      </c>
    </row>
    <row r="256" spans="1:8" x14ac:dyDescent="0.2">
      <c r="A256" s="76"/>
      <c r="B256" s="163" t="s">
        <v>21</v>
      </c>
      <c r="C256" s="98"/>
      <c r="D256" s="521" t="s">
        <v>386</v>
      </c>
      <c r="E256" s="83"/>
      <c r="F256" s="520" t="s">
        <v>385</v>
      </c>
      <c r="G256" s="174">
        <f>C256*E256</f>
        <v>0</v>
      </c>
      <c r="H256" s="76"/>
    </row>
    <row r="257" spans="1:8" ht="24.95" customHeight="1" x14ac:dyDescent="0.25">
      <c r="A257" s="76"/>
      <c r="B257" s="166" t="s">
        <v>384</v>
      </c>
      <c r="C257" s="99"/>
      <c r="D257" s="167"/>
      <c r="E257" s="157"/>
      <c r="F257" s="79"/>
      <c r="G257" s="175"/>
      <c r="H257" s="76"/>
    </row>
    <row r="258" spans="1:8" x14ac:dyDescent="0.2">
      <c r="A258" s="76"/>
      <c r="B258" s="168"/>
      <c r="C258" s="98"/>
      <c r="D258" s="75"/>
      <c r="E258" s="75"/>
      <c r="F258" s="75"/>
      <c r="G258" s="519">
        <f>C258*E258/IF(F258="ct",100,1)</f>
        <v>0</v>
      </c>
      <c r="H258" s="76"/>
    </row>
    <row r="259" spans="1:8" x14ac:dyDescent="0.2">
      <c r="A259" s="76"/>
      <c r="B259" s="168"/>
      <c r="C259" s="98"/>
      <c r="D259" s="75"/>
      <c r="E259" s="75"/>
      <c r="F259" s="75"/>
      <c r="G259" s="519">
        <f t="shared" ref="G259:G262" si="19">C259*E259/IF(F259="ct",100,1)</f>
        <v>0</v>
      </c>
      <c r="H259" s="76"/>
    </row>
    <row r="260" spans="1:8" x14ac:dyDescent="0.2">
      <c r="A260" s="76"/>
      <c r="B260" s="168"/>
      <c r="C260" s="98"/>
      <c r="D260" s="75"/>
      <c r="E260" s="75"/>
      <c r="F260" s="75"/>
      <c r="G260" s="519">
        <f t="shared" si="19"/>
        <v>0</v>
      </c>
      <c r="H260" s="76"/>
    </row>
    <row r="261" spans="1:8" x14ac:dyDescent="0.2">
      <c r="A261" s="76"/>
      <c r="B261" s="168"/>
      <c r="C261" s="98"/>
      <c r="D261" s="75"/>
      <c r="E261" s="83"/>
      <c r="F261" s="75"/>
      <c r="G261" s="519">
        <f t="shared" si="19"/>
        <v>0</v>
      </c>
      <c r="H261" s="76"/>
    </row>
    <row r="262" spans="1:8" x14ac:dyDescent="0.2">
      <c r="A262" s="76"/>
      <c r="B262" s="168"/>
      <c r="C262" s="98"/>
      <c r="D262" s="75"/>
      <c r="E262" s="83"/>
      <c r="F262" s="75"/>
      <c r="G262" s="519">
        <f t="shared" si="19"/>
        <v>0</v>
      </c>
      <c r="H262" s="76"/>
    </row>
    <row r="263" spans="1:8" x14ac:dyDescent="0.2">
      <c r="A263" s="76"/>
      <c r="B263" s="152"/>
      <c r="C263" s="154"/>
      <c r="D263" s="154"/>
      <c r="E263" s="154"/>
      <c r="F263" s="154"/>
      <c r="G263" s="155"/>
      <c r="H263" s="76"/>
    </row>
    <row r="264" spans="1:8" ht="15" x14ac:dyDescent="0.2">
      <c r="A264" s="76"/>
      <c r="B264" s="158" t="s">
        <v>214</v>
      </c>
      <c r="C264" s="159"/>
      <c r="D264" s="160"/>
      <c r="E264" s="585" t="str">
        <f>"Entgelt des Jahres "&amp;'A. Allgemeine Informationen'!$C$14</f>
        <v>Entgelt des Jahres 2023</v>
      </c>
      <c r="F264" s="586"/>
      <c r="G264" s="171" t="s">
        <v>227</v>
      </c>
      <c r="H264" s="76"/>
    </row>
    <row r="265" spans="1:8" ht="15" x14ac:dyDescent="0.2">
      <c r="A265" s="76"/>
      <c r="B265" s="177" t="s">
        <v>75</v>
      </c>
      <c r="C265" s="159" t="s">
        <v>66</v>
      </c>
      <c r="D265" s="162"/>
      <c r="E265" s="180"/>
      <c r="F265" s="156"/>
      <c r="G265" s="172" t="s">
        <v>160</v>
      </c>
      <c r="H265" s="76"/>
    </row>
    <row r="266" spans="1:8" ht="24.95" customHeight="1" x14ac:dyDescent="0.25">
      <c r="A266" s="76"/>
      <c r="B266" s="163"/>
      <c r="C266" s="77" t="s">
        <v>226</v>
      </c>
      <c r="D266" s="164" t="s">
        <v>76</v>
      </c>
      <c r="E266" s="181" t="s">
        <v>86</v>
      </c>
      <c r="F266" s="78" t="s">
        <v>76</v>
      </c>
      <c r="G266" s="173"/>
      <c r="H266" s="76"/>
    </row>
    <row r="267" spans="1:8" ht="15" thickBot="1" x14ac:dyDescent="0.25">
      <c r="A267" s="76"/>
      <c r="B267" s="163" t="s">
        <v>77</v>
      </c>
      <c r="C267" s="98"/>
      <c r="D267" s="165" t="s">
        <v>177</v>
      </c>
      <c r="E267" s="75"/>
      <c r="F267" s="95" t="s">
        <v>178</v>
      </c>
      <c r="G267" s="174">
        <f>C267*E267</f>
        <v>0</v>
      </c>
      <c r="H267" s="76"/>
    </row>
    <row r="268" spans="1:8" ht="15" thickBot="1" x14ac:dyDescent="0.25">
      <c r="A268" s="76"/>
      <c r="B268" s="163" t="s">
        <v>78</v>
      </c>
      <c r="C268" s="98"/>
      <c r="D268" s="165" t="s">
        <v>52</v>
      </c>
      <c r="E268" s="75"/>
      <c r="F268" s="95" t="s">
        <v>111</v>
      </c>
      <c r="G268" s="174">
        <f>C268*E268/100</f>
        <v>0</v>
      </c>
      <c r="H268" s="170" t="str">
        <f>IF(C265="bitte wählen"," ",C265)</f>
        <v xml:space="preserve"> </v>
      </c>
    </row>
    <row r="269" spans="1:8" x14ac:dyDescent="0.2">
      <c r="A269" s="76"/>
      <c r="B269" s="163" t="s">
        <v>21</v>
      </c>
      <c r="C269" s="98"/>
      <c r="D269" s="521" t="s">
        <v>386</v>
      </c>
      <c r="E269" s="83"/>
      <c r="F269" s="520" t="s">
        <v>385</v>
      </c>
      <c r="G269" s="174">
        <f>C269*E269</f>
        <v>0</v>
      </c>
      <c r="H269" s="76"/>
    </row>
    <row r="270" spans="1:8" ht="24.95" customHeight="1" x14ac:dyDescent="0.25">
      <c r="A270" s="76"/>
      <c r="B270" s="166" t="s">
        <v>384</v>
      </c>
      <c r="C270" s="99"/>
      <c r="D270" s="167"/>
      <c r="E270" s="157"/>
      <c r="F270" s="79"/>
      <c r="G270" s="175"/>
      <c r="H270" s="76"/>
    </row>
    <row r="271" spans="1:8" x14ac:dyDescent="0.2">
      <c r="A271" s="76"/>
      <c r="B271" s="168"/>
      <c r="C271" s="98"/>
      <c r="D271" s="75"/>
      <c r="E271" s="75"/>
      <c r="F271" s="75"/>
      <c r="G271" s="519">
        <f>C271*E271/IF(F271="ct",100,1)</f>
        <v>0</v>
      </c>
      <c r="H271" s="76"/>
    </row>
    <row r="272" spans="1:8" x14ac:dyDescent="0.2">
      <c r="A272" s="76"/>
      <c r="B272" s="168"/>
      <c r="C272" s="98"/>
      <c r="D272" s="75"/>
      <c r="E272" s="75"/>
      <c r="F272" s="75"/>
      <c r="G272" s="519">
        <f t="shared" ref="G272:G275" si="20">C272*E272/IF(F272="ct",100,1)</f>
        <v>0</v>
      </c>
      <c r="H272" s="76"/>
    </row>
    <row r="273" spans="1:8" x14ac:dyDescent="0.2">
      <c r="A273" s="76"/>
      <c r="B273" s="168"/>
      <c r="C273" s="98"/>
      <c r="D273" s="75"/>
      <c r="E273" s="75"/>
      <c r="F273" s="75"/>
      <c r="G273" s="519">
        <f t="shared" si="20"/>
        <v>0</v>
      </c>
      <c r="H273" s="76"/>
    </row>
    <row r="274" spans="1:8" x14ac:dyDescent="0.2">
      <c r="A274" s="76"/>
      <c r="B274" s="168"/>
      <c r="C274" s="98"/>
      <c r="D274" s="75"/>
      <c r="E274" s="83"/>
      <c r="F274" s="75"/>
      <c r="G274" s="519">
        <f t="shared" si="20"/>
        <v>0</v>
      </c>
      <c r="H274" s="76"/>
    </row>
    <row r="275" spans="1:8" x14ac:dyDescent="0.2">
      <c r="A275" s="76"/>
      <c r="B275" s="168"/>
      <c r="C275" s="98"/>
      <c r="D275" s="75"/>
      <c r="E275" s="83"/>
      <c r="F275" s="75"/>
      <c r="G275" s="519">
        <f t="shared" si="20"/>
        <v>0</v>
      </c>
      <c r="H275" s="76"/>
    </row>
    <row r="276" spans="1:8" x14ac:dyDescent="0.2">
      <c r="A276" s="76"/>
      <c r="B276" s="76"/>
      <c r="C276" s="76"/>
      <c r="D276" s="76"/>
      <c r="E276" s="76"/>
      <c r="F276" s="76"/>
      <c r="G276" s="84"/>
      <c r="H276" s="76"/>
    </row>
  </sheetData>
  <mergeCells count="21">
    <mergeCell ref="E121:F121"/>
    <mergeCell ref="E134:F134"/>
    <mergeCell ref="E108:F108"/>
    <mergeCell ref="E15:F15"/>
    <mergeCell ref="E17:F17"/>
    <mergeCell ref="E30:F30"/>
    <mergeCell ref="E43:F43"/>
    <mergeCell ref="E56:F56"/>
    <mergeCell ref="E69:F69"/>
    <mergeCell ref="E82:F82"/>
    <mergeCell ref="E95:F95"/>
    <mergeCell ref="E173:F173"/>
    <mergeCell ref="E186:F186"/>
    <mergeCell ref="E199:F199"/>
    <mergeCell ref="E147:F147"/>
    <mergeCell ref="E160:F160"/>
    <mergeCell ref="E238:F238"/>
    <mergeCell ref="E251:F251"/>
    <mergeCell ref="E264:F264"/>
    <mergeCell ref="E212:F212"/>
    <mergeCell ref="E225:F225"/>
  </mergeCells>
  <phoneticPr fontId="8" type="noConversion"/>
  <dataValidations count="4">
    <dataValidation type="decimal" operator="greaterThanOrEqual" allowBlank="1" showInputMessage="1" showErrorMessage="1" error="Bitte eine Dezimalzahl größer oder gleich Null eintragen!" sqref="E20:E28 E254:E262 G20:G28 E46:E54 E33:E41 E72:E80 E59:E67 E111:E119 E85:E93 E98:E106 G124:G132 E163:E171 E137:E145 G150:G158 E176:E184 G202:G210 E189:E197 G215:G223 G228:G236 E241:E249 G33:G41 G46:G54 G59:G67 G72:G80 G85:G93 G98:G106 G111:G119 E124:E132 G137:G145 E150:E158 G163:G171 G176:G184 G189:G197 E202:E210 E215:E223 E228:E236 G241:G249 G254:G262 E267:E275 G267:G275">
      <formula1>0</formula1>
    </dataValidation>
    <dataValidation type="decimal" operator="greaterThan" allowBlank="1" showInputMessage="1" showErrorMessage="1" error="Bitte eine Dezimalzahl größer Null eintragen!" sqref="C20:C28 C241:C249 C254:C262 C33:C41 C46:C54 C59:C67 C72:C80 C85:C93 C98:C106 C111:C119 C124:C132 C163:C171 C137:C145 C150:C158 C176:C184 C202:C210 C189:C197 C215:C223 C228:C236 C267:C275">
      <formula1>0</formula1>
    </dataValidation>
    <dataValidation type="list" allowBlank="1" showInputMessage="1" showErrorMessage="1" sqref="C135 C122 C96 C70 C239 C31 C44 C57 C83 C109 C265 C252 C226 C200 C174 C148 C161 C187 C213 C18">
      <formula1>"bitte wählen,HöS, HöS/HS, HS, HS/MS, MS, MS/NS, NS"</formula1>
    </dataValidation>
    <dataValidation type="list" allowBlank="1" showInputMessage="1" showErrorMessage="1" sqref="F24:F28 F37:F41 F50:F54 F63:F67 F76:F80 F89:F93 F102:F106 F115:F119 F128:F132 F141:F145 F154:F158 F180:F184 F167:F171 F193:F197 F206:F210 F219:F223 F232:F236 F245:F249 F258:F262 F271:F275">
      <formula1>"ct,EUR"</formula1>
    </dataValidation>
  </dataValidations>
  <pageMargins left="0.78740157499999996" right="0.78740157499999996" top="0.984251969" bottom="0.984251969" header="0.4921259845" footer="0.4921259845"/>
  <pageSetup paperSize="9" scale="49" fitToHeight="3" orientation="portrait" r:id="rId1"/>
  <headerFooter alignWithMargins="0">
    <oddFooter>&amp;R&amp;12Seite &amp;P von &amp;N</oddFooter>
  </headerFooter>
  <rowBreaks count="2" manualBreakCount="2">
    <brk id="55" max="16383" man="1"/>
    <brk id="106" max="16383" man="1"/>
  </rowBreaks>
  <ignoredErrors>
    <ignoredError sqref="C5:C11 G24:G28"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10</vt:i4>
      </vt:variant>
    </vt:vector>
  </HeadingPairs>
  <TitlesOfParts>
    <vt:vector size="27" baseType="lpstr">
      <vt:lpstr>Ausfüllhilfe</vt:lpstr>
      <vt:lpstr>Changelog</vt:lpstr>
      <vt:lpstr>A. Allgemeine Informationen</vt:lpstr>
      <vt:lpstr>B. Übersicht EOG</vt:lpstr>
      <vt:lpstr>C. Erlösobergrenze</vt:lpstr>
      <vt:lpstr>D. Netzübergänge</vt:lpstr>
      <vt:lpstr>E. Erläuterungen</vt:lpstr>
      <vt:lpstr>Anlage 2-1</vt:lpstr>
      <vt:lpstr>Anlage 2-4</vt:lpstr>
      <vt:lpstr>Anlage 2-6</vt:lpstr>
      <vt:lpstr>Anlage 2-8</vt:lpstr>
      <vt:lpstr>Anlage 2-9</vt:lpstr>
      <vt:lpstr>Anlage 2-10</vt:lpstr>
      <vt:lpstr>Anlage 2-11</vt:lpstr>
      <vt:lpstr>Anlage 2-13</vt:lpstr>
      <vt:lpstr>Anlage EPMK</vt:lpstr>
      <vt:lpstr>Anlage Volatile Kosten</vt:lpstr>
      <vt:lpstr>'Anlage 2-13'!Druckbereich</vt:lpstr>
      <vt:lpstr>'Anlage 2-4'!Druckbereich</vt:lpstr>
      <vt:lpstr>'Anlage 2-6'!Druckbereich</vt:lpstr>
      <vt:lpstr>'Anlage Volatile Kosten'!Druckbereich</vt:lpstr>
      <vt:lpstr>Ausfüllhilfe!Druckbereich</vt:lpstr>
      <vt:lpstr>'B. Übersicht EOG'!Druckbereich</vt:lpstr>
      <vt:lpstr>'C. Erlösobergrenze'!Druckbereich</vt:lpstr>
      <vt:lpstr>'D. Netzübergänge'!Druckbereich</vt:lpstr>
      <vt:lpstr>'E. Erläuterungen'!Druckbereich</vt:lpstr>
      <vt:lpstr>'C. Erlösobergrenze'!Drucktitel</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610c</dc:creator>
  <cp:lastModifiedBy>612c</cp:lastModifiedBy>
  <cp:lastPrinted>2021-09-09T07:30:10Z</cp:lastPrinted>
  <dcterms:created xsi:type="dcterms:W3CDTF">2008-01-30T13:39:14Z</dcterms:created>
  <dcterms:modified xsi:type="dcterms:W3CDTF">2022-09-07T14:13:06Z</dcterms:modified>
</cp:coreProperties>
</file>